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drichvalue.xml" ContentType="application/vnd.ms-excel.rdrichvalue+xml"/>
  <Override PartName="/xl/richData/rdrichvaluestructure.xml" ContentType="application/vnd.ms-excel.rdrichvaluestructure+xml"/>
  <Override PartName="/xl/richData/richStyles.xml" ContentType="application/vnd.ms-excel.richstyles+xml"/>
  <Override PartName="/xl/richData/rdsupportingpropertybagstructure.xml" ContentType="application/vnd.ms-excel.rdsupportingpropertybagstructure+xml"/>
  <Override PartName="/xl/richData/rdsupportingpropertybag.xml" ContentType="application/vnd.ms-excel.rdsupportingpropertybag+xml"/>
  <Override PartName="/xl/richData/rdRichValueTypes.xml" ContentType="application/vnd.ms-excel.rdrichvaluetyp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xl/webextensions/taskpanes.xml" ContentType="application/vnd.ms-office.webextensiontaskpanes+xml"/>
  <Override PartName="/xl/webextensions/webextension1.xml" ContentType="application/vnd.ms-office.webextension+xml"/>
  <Override PartName="/xl/webextensions/webextension2.xml" ContentType="application/vnd.ms-office.webextension+xml"/>
  <Override PartName="/xl/webextensions/webextension3.xml" ContentType="application/vnd.ms-office.webextension+xml"/>
  <Override PartName="/xl/webextensions/webextension4.xml" ContentType="application/vnd.ms-office.webextensi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11/relationships/webextensiontaskpanes" Target="xl/webextensions/taskpanes.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6"/>
  <workbookPr defaultThemeVersion="202300"/>
  <mc:AlternateContent xmlns:mc="http://schemas.openxmlformats.org/markup-compatibility/2006">
    <mc:Choice Requires="x15">
      <x15ac:absPath xmlns:x15ac="http://schemas.microsoft.com/office/spreadsheetml/2010/11/ac" url="/Users/kiko/edhec-infra Dropbox/02_COLLATERALS/05_use_cases/Benchmarking/Direct Alpha/"/>
    </mc:Choice>
  </mc:AlternateContent>
  <xr:revisionPtr revIDLastSave="0" documentId="13_ncr:1_{C8ECC991-5275-974C-9498-AE013853887E}" xr6:coauthVersionLast="47" xr6:coauthVersionMax="47" xr10:uidLastSave="{00000000-0000-0000-0000-000000000000}"/>
  <bookViews>
    <workbookView xWindow="0" yWindow="900" windowWidth="33000" windowHeight="23560" xr2:uid="{656B1F72-E006-C74D-A620-BB5F1A8720D9}"/>
  </bookViews>
  <sheets>
    <sheet name="1. OVERVIEW" sheetId="9" r:id="rId1"/>
    <sheet name="USER INPUT" sheetId="8" r:id="rId2"/>
    <sheet name="Index1" sheetId="4" r:id="rId3"/>
    <sheet name="Index2" sheetId="5" r:id="rId4"/>
    <sheet name="Benchmark - Fund 1" sheetId="11" r:id="rId5"/>
    <sheet name="Benchmark - Fund 2" sheetId="12" r:id="rId6"/>
    <sheet name="TOTAL ALPHA" sheetId="3" r:id="rId7"/>
    <sheet name="ALPHA - SELECTION" sheetId="15" r:id="rId8"/>
    <sheet name="RESULTS" sheetId="6" r:id="rId9"/>
    <sheet name="PB_CACHE_JS" sheetId="13" state="veryHidden" r:id="rId10"/>
    <sheet name="CACHE_CHARTS_JS" sheetId="14" state="veryHidden" r:id="rId1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1" i="15" l="1"/>
  <c r="A31" i="15"/>
  <c r="A3" i="15"/>
  <c r="E3" i="15" s="1"/>
  <c r="G66" i="8"/>
  <c r="G65" i="8"/>
  <c r="G64" i="8"/>
  <c r="G63" i="8"/>
  <c r="G62" i="8"/>
  <c r="G61" i="8"/>
  <c r="G60" i="8"/>
  <c r="G59" i="8"/>
  <c r="G58" i="8"/>
  <c r="G57" i="8"/>
  <c r="G56" i="8"/>
  <c r="G55" i="8"/>
  <c r="G54" i="8"/>
  <c r="G53" i="8"/>
  <c r="G52" i="8"/>
  <c r="G51" i="8"/>
  <c r="G50" i="8"/>
  <c r="G49" i="8"/>
  <c r="G48" i="8"/>
  <c r="G47" i="8"/>
  <c r="G46" i="8"/>
  <c r="G45" i="8"/>
  <c r="G44" i="8"/>
  <c r="G43" i="8"/>
  <c r="G42" i="8"/>
  <c r="G41" i="8"/>
  <c r="G40" i="8"/>
  <c r="G39" i="8"/>
  <c r="G38" i="8"/>
  <c r="G37" i="8"/>
  <c r="G36" i="8"/>
  <c r="G35" i="8"/>
  <c r="G34" i="8"/>
  <c r="G33" i="8"/>
  <c r="G32" i="8"/>
  <c r="G31" i="8"/>
  <c r="G30" i="8"/>
  <c r="G29" i="8"/>
  <c r="G28" i="8"/>
  <c r="G27" i="8"/>
  <c r="G26" i="8"/>
  <c r="G25" i="8"/>
  <c r="G24" i="8"/>
  <c r="G23" i="8"/>
  <c r="G22" i="8"/>
  <c r="G21" i="8"/>
  <c r="G20" i="8"/>
  <c r="G19" i="8"/>
  <c r="G18" i="8"/>
  <c r="G17" i="8"/>
  <c r="G16" i="8"/>
  <c r="G15" i="8"/>
  <c r="G14" i="8"/>
  <c r="G13" i="8"/>
  <c r="G12" i="8"/>
  <c r="G11" i="8"/>
  <c r="A131" i="11" l="1"/>
  <c r="A120" i="11"/>
  <c r="A109" i="11"/>
  <c r="A98" i="11"/>
  <c r="A87" i="11"/>
  <c r="A76" i="11"/>
  <c r="A65" i="11"/>
  <c r="A54" i="11"/>
  <c r="A43" i="11"/>
  <c r="A32" i="11"/>
  <c r="A21" i="11"/>
  <c r="A10" i="11"/>
  <c r="A68" i="11"/>
  <c r="A130" i="11"/>
  <c r="A119" i="11"/>
  <c r="A108" i="11"/>
  <c r="A97" i="11"/>
  <c r="A86" i="11"/>
  <c r="A75" i="11"/>
  <c r="A64" i="11"/>
  <c r="A53" i="11"/>
  <c r="A42" i="11"/>
  <c r="A31" i="11"/>
  <c r="A20" i="11"/>
  <c r="A9" i="11"/>
  <c r="A24" i="11"/>
  <c r="A123" i="11"/>
  <c r="A101" i="11"/>
  <c r="A79" i="11"/>
  <c r="A57" i="11"/>
  <c r="A35" i="11"/>
  <c r="A13" i="11"/>
  <c r="A121" i="11"/>
  <c r="A33" i="11"/>
  <c r="A129" i="11"/>
  <c r="A63" i="11"/>
  <c r="A8" i="11"/>
  <c r="A7" i="11"/>
  <c r="A132" i="11"/>
  <c r="A99" i="11"/>
  <c r="A77" i="11"/>
  <c r="A44" i="11"/>
  <c r="A107" i="11"/>
  <c r="A128" i="11"/>
  <c r="A117" i="11"/>
  <c r="A106" i="11"/>
  <c r="A95" i="11"/>
  <c r="A84" i="11"/>
  <c r="A73" i="11"/>
  <c r="A62" i="11"/>
  <c r="A51" i="11"/>
  <c r="A40" i="11"/>
  <c r="A29" i="11"/>
  <c r="A18" i="11"/>
  <c r="A127" i="11"/>
  <c r="A116" i="11"/>
  <c r="A105" i="11"/>
  <c r="A94" i="11"/>
  <c r="A83" i="11"/>
  <c r="A72" i="11"/>
  <c r="A61" i="11"/>
  <c r="A50" i="11"/>
  <c r="A39" i="11"/>
  <c r="A28" i="11"/>
  <c r="A17" i="11"/>
  <c r="A6" i="11"/>
  <c r="A135" i="11"/>
  <c r="A124" i="11"/>
  <c r="A113" i="11"/>
  <c r="A102" i="11"/>
  <c r="A91" i="11"/>
  <c r="A134" i="11"/>
  <c r="A112" i="11"/>
  <c r="A90" i="11"/>
  <c r="A46" i="11"/>
  <c r="A104" i="11"/>
  <c r="A110" i="11"/>
  <c r="A88" i="11"/>
  <c r="A66" i="11"/>
  <c r="A55" i="11"/>
  <c r="A22" i="11"/>
  <c r="A11" i="11"/>
  <c r="A118" i="11"/>
  <c r="A96" i="11"/>
  <c r="A85" i="11"/>
  <c r="A74" i="11"/>
  <c r="A52" i="11"/>
  <c r="A41" i="11"/>
  <c r="A30" i="11"/>
  <c r="A19" i="11"/>
  <c r="A3" i="11"/>
  <c r="A126" i="11"/>
  <c r="A115" i="11"/>
  <c r="A93" i="11"/>
  <c r="A82" i="11"/>
  <c r="A71" i="11"/>
  <c r="A60" i="11"/>
  <c r="A49" i="11"/>
  <c r="A38" i="11"/>
  <c r="A27" i="11"/>
  <c r="A16" i="11"/>
  <c r="A5" i="11"/>
  <c r="A136" i="11"/>
  <c r="A125" i="11"/>
  <c r="A114" i="11"/>
  <c r="A103" i="11"/>
  <c r="A92" i="11"/>
  <c r="A81" i="11"/>
  <c r="A70" i="11"/>
  <c r="A59" i="11"/>
  <c r="A48" i="11"/>
  <c r="A37" i="11"/>
  <c r="A26" i="11"/>
  <c r="A15" i="11"/>
  <c r="A4" i="11"/>
  <c r="A80" i="11"/>
  <c r="A69" i="11"/>
  <c r="A58" i="11"/>
  <c r="A47" i="11"/>
  <c r="A36" i="11"/>
  <c r="A25" i="11"/>
  <c r="A14" i="11"/>
  <c r="A133" i="11"/>
  <c r="A122" i="11"/>
  <c r="A111" i="11"/>
  <c r="A100" i="11"/>
  <c r="A89" i="11"/>
  <c r="A78" i="11"/>
  <c r="A67" i="11"/>
  <c r="A56" i="11"/>
  <c r="A45" i="11"/>
  <c r="A34" i="11"/>
  <c r="A23" i="11"/>
  <c r="A12" i="11"/>
  <c r="A126" i="12"/>
  <c r="A38" i="12"/>
  <c r="A82" i="12"/>
  <c r="A115" i="12"/>
  <c r="A17" i="12"/>
  <c r="A50" i="12"/>
  <c r="A83" i="12"/>
  <c r="A116" i="12"/>
  <c r="A51" i="12"/>
  <c r="A106" i="12"/>
  <c r="A19" i="12"/>
  <c r="A63" i="12"/>
  <c r="A85" i="12"/>
  <c r="A129" i="12"/>
  <c r="A64" i="12"/>
  <c r="A43" i="12"/>
  <c r="A87" i="12"/>
  <c r="A109" i="12"/>
  <c r="A11" i="12"/>
  <c r="A33" i="12"/>
  <c r="A44" i="12"/>
  <c r="A55" i="12"/>
  <c r="A66" i="12"/>
  <c r="A88" i="12"/>
  <c r="A99" i="12"/>
  <c r="A110" i="12"/>
  <c r="A121" i="12"/>
  <c r="A12" i="12"/>
  <c r="A23" i="12"/>
  <c r="A34" i="12"/>
  <c r="A45" i="12"/>
  <c r="A56" i="12"/>
  <c r="A67" i="12"/>
  <c r="A78" i="12"/>
  <c r="A89" i="12"/>
  <c r="A100" i="12"/>
  <c r="A111" i="12"/>
  <c r="A122" i="12"/>
  <c r="A133" i="12"/>
  <c r="A5" i="12"/>
  <c r="A27" i="12"/>
  <c r="A60" i="12"/>
  <c r="A104" i="12"/>
  <c r="A39" i="12"/>
  <c r="A72" i="12"/>
  <c r="A105" i="12"/>
  <c r="A29" i="12"/>
  <c r="A117" i="12"/>
  <c r="A8" i="12"/>
  <c r="A52" i="12"/>
  <c r="A96" i="12"/>
  <c r="A20" i="12"/>
  <c r="A119" i="12"/>
  <c r="A10" i="12"/>
  <c r="A65" i="12"/>
  <c r="A98" i="12"/>
  <c r="A131" i="12"/>
  <c r="A22" i="12"/>
  <c r="A77" i="12"/>
  <c r="A132" i="12"/>
  <c r="A134" i="12"/>
  <c r="A18" i="12"/>
  <c r="A62" i="12"/>
  <c r="A95" i="12"/>
  <c r="A30" i="12"/>
  <c r="A107" i="12"/>
  <c r="A97" i="12"/>
  <c r="A13" i="12"/>
  <c r="A24" i="12"/>
  <c r="A35" i="12"/>
  <c r="A46" i="12"/>
  <c r="A57" i="12"/>
  <c r="A68" i="12"/>
  <c r="A79" i="12"/>
  <c r="A90" i="12"/>
  <c r="A101" i="12"/>
  <c r="A112" i="12"/>
  <c r="A123" i="12"/>
  <c r="A3" i="12"/>
  <c r="A14" i="12"/>
  <c r="A25" i="12"/>
  <c r="A36" i="12"/>
  <c r="A47" i="12"/>
  <c r="A58" i="12"/>
  <c r="A69" i="12"/>
  <c r="A80" i="12"/>
  <c r="A91" i="12"/>
  <c r="A102" i="12"/>
  <c r="A113" i="12"/>
  <c r="A124" i="12"/>
  <c r="A135" i="12"/>
  <c r="A16" i="12"/>
  <c r="A49" i="12"/>
  <c r="A71" i="12"/>
  <c r="A93" i="12"/>
  <c r="A6" i="12"/>
  <c r="A28" i="12"/>
  <c r="A61" i="12"/>
  <c r="A94" i="12"/>
  <c r="A127" i="12"/>
  <c r="A7" i="12"/>
  <c r="A40" i="12"/>
  <c r="A73" i="12"/>
  <c r="A84" i="12"/>
  <c r="A128" i="12"/>
  <c r="A41" i="12"/>
  <c r="A74" i="12"/>
  <c r="A118" i="12"/>
  <c r="A9" i="12"/>
  <c r="A31" i="12"/>
  <c r="A42" i="12"/>
  <c r="A53" i="12"/>
  <c r="A75" i="12"/>
  <c r="A86" i="12"/>
  <c r="A108" i="12"/>
  <c r="A130" i="12"/>
  <c r="A21" i="12"/>
  <c r="A32" i="12"/>
  <c r="A54" i="12"/>
  <c r="A76" i="12"/>
  <c r="A120" i="12"/>
  <c r="A4" i="12"/>
  <c r="A15" i="12"/>
  <c r="A26" i="12"/>
  <c r="A37" i="12"/>
  <c r="A48" i="12"/>
  <c r="A59" i="12"/>
  <c r="A70" i="12"/>
  <c r="A81" i="12"/>
  <c r="A92" i="12"/>
  <c r="A103" i="12"/>
  <c r="A114" i="12"/>
  <c r="A125" i="12"/>
  <c r="A136" i="12"/>
  <c r="A32" i="15"/>
  <c r="F32" i="15" s="1"/>
  <c r="F3" i="15"/>
  <c r="A4" i="15"/>
  <c r="D3" i="15"/>
  <c r="A33" i="15"/>
  <c r="D32" i="15"/>
  <c r="E32" i="15"/>
  <c r="J32" i="15" s="1"/>
  <c r="F31" i="15"/>
  <c r="D31" i="15"/>
  <c r="E31" i="15"/>
  <c r="A3" i="3"/>
  <c r="A31" i="3"/>
  <c r="A32" i="3" s="1"/>
  <c r="A33" i="3" s="1"/>
  <c r="L30" i="15" l="1"/>
  <c r="L19" i="15"/>
  <c r="L8" i="15"/>
  <c r="L25" i="15"/>
  <c r="L13" i="15"/>
  <c r="L22" i="15"/>
  <c r="L9" i="15"/>
  <c r="L29" i="15"/>
  <c r="L18" i="15"/>
  <c r="L7" i="15"/>
  <c r="L4" i="15"/>
  <c r="L24" i="15"/>
  <c r="L11" i="15"/>
  <c r="L10" i="15"/>
  <c r="L28" i="15"/>
  <c r="L17" i="15"/>
  <c r="L6" i="15"/>
  <c r="L15" i="15"/>
  <c r="L14" i="15"/>
  <c r="L12" i="15"/>
  <c r="L21" i="15"/>
  <c r="L27" i="15"/>
  <c r="L16" i="15"/>
  <c r="L5" i="15"/>
  <c r="L26" i="15"/>
  <c r="L3" i="15"/>
  <c r="L23" i="15"/>
  <c r="L20" i="15"/>
  <c r="L49" i="15"/>
  <c r="L38" i="15"/>
  <c r="L48" i="15"/>
  <c r="L37" i="15"/>
  <c r="L58" i="15"/>
  <c r="L47" i="15"/>
  <c r="L36" i="15"/>
  <c r="L57" i="15"/>
  <c r="L46" i="15"/>
  <c r="L35" i="15"/>
  <c r="L34" i="15"/>
  <c r="L56" i="15"/>
  <c r="L45" i="15"/>
  <c r="L55" i="15"/>
  <c r="L44" i="15"/>
  <c r="L33" i="15"/>
  <c r="L54" i="15"/>
  <c r="L43" i="15"/>
  <c r="L32" i="15"/>
  <c r="L53" i="15"/>
  <c r="L42" i="15"/>
  <c r="L31" i="15"/>
  <c r="L52" i="15"/>
  <c r="L41" i="15"/>
  <c r="L51" i="15"/>
  <c r="L40" i="15"/>
  <c r="L50" i="15"/>
  <c r="L39" i="15"/>
  <c r="J3" i="15"/>
  <c r="A5" i="15"/>
  <c r="E4" i="15"/>
  <c r="D4" i="15"/>
  <c r="F4" i="15"/>
  <c r="D33" i="15"/>
  <c r="E33" i="15"/>
  <c r="F33" i="15"/>
  <c r="A34" i="15"/>
  <c r="J31" i="15"/>
  <c r="D31" i="3"/>
  <c r="E31" i="3"/>
  <c r="F31" i="3"/>
  <c r="E3" i="3"/>
  <c r="F3" i="3"/>
  <c r="E33" i="3"/>
  <c r="D33" i="3"/>
  <c r="F33" i="3"/>
  <c r="D3" i="3"/>
  <c r="F32" i="3"/>
  <c r="E32" i="3"/>
  <c r="D32" i="3"/>
  <c r="A34" i="3"/>
  <c r="F5" i="15" l="1"/>
  <c r="D5" i="15"/>
  <c r="A6" i="15"/>
  <c r="E5" i="15"/>
  <c r="A35" i="15"/>
  <c r="E34" i="15"/>
  <c r="D34" i="15"/>
  <c r="F34" i="15"/>
  <c r="J4" i="15"/>
  <c r="J33" i="15"/>
  <c r="J31" i="3"/>
  <c r="J32" i="3"/>
  <c r="J33" i="3"/>
  <c r="J3" i="3"/>
  <c r="F34" i="3"/>
  <c r="E34" i="3"/>
  <c r="D34" i="3"/>
  <c r="A35" i="3"/>
  <c r="E35" i="15" l="1"/>
  <c r="D35" i="15"/>
  <c r="F35" i="15"/>
  <c r="A36" i="15"/>
  <c r="J34" i="15"/>
  <c r="F6" i="15"/>
  <c r="D6" i="15"/>
  <c r="E6" i="15"/>
  <c r="J6" i="15" s="1"/>
  <c r="A7" i="15"/>
  <c r="J5" i="15"/>
  <c r="J34" i="3"/>
  <c r="F35" i="3"/>
  <c r="E35" i="3"/>
  <c r="D35" i="3"/>
  <c r="A36" i="3"/>
  <c r="J35" i="15" l="1"/>
  <c r="A8" i="15"/>
  <c r="F7" i="15"/>
  <c r="D7" i="15"/>
  <c r="E7" i="15"/>
  <c r="F36" i="15"/>
  <c r="E36" i="15"/>
  <c r="D36" i="15"/>
  <c r="A37" i="15"/>
  <c r="J35" i="3"/>
  <c r="F36" i="3"/>
  <c r="E36" i="3"/>
  <c r="D36" i="3"/>
  <c r="A37" i="3"/>
  <c r="J36" i="15" l="1"/>
  <c r="J7" i="15"/>
  <c r="A38" i="15"/>
  <c r="D37" i="15"/>
  <c r="E37" i="15"/>
  <c r="F37" i="15"/>
  <c r="A9" i="15"/>
  <c r="E8" i="15"/>
  <c r="D8" i="15"/>
  <c r="F8" i="15"/>
  <c r="J36" i="3"/>
  <c r="F37" i="3"/>
  <c r="E37" i="3"/>
  <c r="D37" i="3"/>
  <c r="A38" i="3"/>
  <c r="J8" i="15" l="1"/>
  <c r="J37" i="15"/>
  <c r="D9" i="15"/>
  <c r="F9" i="15"/>
  <c r="E9" i="15"/>
  <c r="J9" i="15" s="1"/>
  <c r="A10" i="15"/>
  <c r="A39" i="15"/>
  <c r="F38" i="15"/>
  <c r="E38" i="15"/>
  <c r="D38" i="15"/>
  <c r="J37" i="3"/>
  <c r="F38" i="3"/>
  <c r="E38" i="3"/>
  <c r="D38" i="3"/>
  <c r="A39" i="3"/>
  <c r="J38" i="15" l="1"/>
  <c r="D39" i="15"/>
  <c r="A40" i="15"/>
  <c r="F39" i="15"/>
  <c r="E39" i="15"/>
  <c r="E10" i="15"/>
  <c r="D10" i="15"/>
  <c r="A11" i="15"/>
  <c r="F10" i="15"/>
  <c r="J38" i="3"/>
  <c r="F39" i="3"/>
  <c r="E39" i="3"/>
  <c r="D39" i="3"/>
  <c r="A40" i="3"/>
  <c r="J10" i="15" l="1"/>
  <c r="J39" i="15"/>
  <c r="E40" i="15"/>
  <c r="D40" i="15"/>
  <c r="F40" i="15"/>
  <c r="A41" i="15"/>
  <c r="E11" i="15"/>
  <c r="A12" i="15"/>
  <c r="D11" i="15"/>
  <c r="J39" i="3"/>
  <c r="F40" i="3"/>
  <c r="E40" i="3"/>
  <c r="D40" i="3"/>
  <c r="A41" i="3"/>
  <c r="J40" i="15" l="1"/>
  <c r="F41" i="15"/>
  <c r="E41" i="15"/>
  <c r="A42" i="15"/>
  <c r="D41" i="15"/>
  <c r="F12" i="15"/>
  <c r="A13" i="15"/>
  <c r="D12" i="15"/>
  <c r="E12" i="15"/>
  <c r="J11" i="15"/>
  <c r="J40" i="3"/>
  <c r="F41" i="3"/>
  <c r="E41" i="3"/>
  <c r="D41" i="3"/>
  <c r="A42" i="3"/>
  <c r="J12" i="15" l="1"/>
  <c r="J41" i="15"/>
  <c r="F13" i="15"/>
  <c r="D13" i="15"/>
  <c r="E13" i="15"/>
  <c r="J13" i="15" s="1"/>
  <c r="A14" i="15"/>
  <c r="F42" i="15"/>
  <c r="E42" i="15"/>
  <c r="A43" i="15"/>
  <c r="D42" i="15"/>
  <c r="J41" i="3"/>
  <c r="F42" i="3"/>
  <c r="E42" i="3"/>
  <c r="D42" i="3"/>
  <c r="A43" i="3"/>
  <c r="A4" i="3"/>
  <c r="A3" i="5"/>
  <c r="F14" i="15" l="1"/>
  <c r="E14" i="15"/>
  <c r="A15" i="15"/>
  <c r="D14" i="15"/>
  <c r="F43" i="15"/>
  <c r="E43" i="15"/>
  <c r="D43" i="15"/>
  <c r="A44" i="15"/>
  <c r="J42" i="15"/>
  <c r="J42" i="3"/>
  <c r="F43" i="3"/>
  <c r="E43" i="3"/>
  <c r="D43" i="3"/>
  <c r="F4" i="3"/>
  <c r="E4" i="3"/>
  <c r="D4" i="3"/>
  <c r="A44" i="3"/>
  <c r="A5" i="3"/>
  <c r="A4" i="5"/>
  <c r="A5" i="5" s="1"/>
  <c r="A6" i="5" s="1"/>
  <c r="A7" i="5" s="1"/>
  <c r="A8" i="5" s="1"/>
  <c r="A9" i="5" s="1"/>
  <c r="A10" i="5" s="1"/>
  <c r="A11" i="5" s="1"/>
  <c r="A12" i="5" s="1"/>
  <c r="A13" i="5" s="1"/>
  <c r="A14" i="5" s="1"/>
  <c r="A15" i="5" s="1"/>
  <c r="A16" i="5" s="1"/>
  <c r="A17" i="5" s="1"/>
  <c r="A18" i="5" s="1"/>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A77" i="5" s="1"/>
  <c r="A78" i="5" s="1"/>
  <c r="A79" i="5" s="1"/>
  <c r="A80" i="5" s="1"/>
  <c r="A81" i="5" s="1"/>
  <c r="A82" i="5" s="1"/>
  <c r="A83" i="5" s="1"/>
  <c r="A84" i="5" s="1"/>
  <c r="A85" i="5" s="1"/>
  <c r="A86" i="5" s="1"/>
  <c r="A87" i="5" s="1"/>
  <c r="A88" i="5" s="1"/>
  <c r="A89" i="5" s="1"/>
  <c r="A90" i="5" s="1"/>
  <c r="A91" i="5" s="1"/>
  <c r="A92" i="5" s="1"/>
  <c r="A93" i="5" s="1"/>
  <c r="A94" i="5" s="1"/>
  <c r="A95" i="5" s="1"/>
  <c r="A96" i="5" s="1"/>
  <c r="A97" i="5" s="1"/>
  <c r="A98" i="5" s="1"/>
  <c r="A99" i="5" s="1"/>
  <c r="A100" i="5" s="1"/>
  <c r="A101" i="5" s="1"/>
  <c r="A102" i="5" s="1"/>
  <c r="A103" i="5" s="1"/>
  <c r="A104" i="5" s="1"/>
  <c r="A105" i="5" s="1"/>
  <c r="A106" i="5" s="1"/>
  <c r="A107" i="5" s="1"/>
  <c r="A108" i="5" s="1"/>
  <c r="A109" i="5" s="1"/>
  <c r="A110" i="5" s="1"/>
  <c r="A111" i="5" s="1"/>
  <c r="A112" i="5" s="1"/>
  <c r="A113" i="5" s="1"/>
  <c r="A114" i="5" s="1"/>
  <c r="A115" i="5" s="1"/>
  <c r="A116" i="5" s="1"/>
  <c r="A117" i="5" s="1"/>
  <c r="A118" i="5" s="1"/>
  <c r="A119" i="5" s="1"/>
  <c r="A120" i="5" s="1"/>
  <c r="A121" i="5" s="1"/>
  <c r="A122" i="5" s="1"/>
  <c r="A123" i="5" s="1"/>
  <c r="A124" i="5" s="1"/>
  <c r="A125" i="5" s="1"/>
  <c r="A126" i="5" s="1"/>
  <c r="A127" i="5" s="1"/>
  <c r="A128" i="5" s="1"/>
  <c r="A129" i="5" s="1"/>
  <c r="A130" i="5" s="1"/>
  <c r="A131" i="5" s="1"/>
  <c r="A132" i="5" s="1"/>
  <c r="A133" i="5" s="1"/>
  <c r="A134" i="5" s="1"/>
  <c r="A135" i="5" s="1"/>
  <c r="A136" i="5" s="1"/>
  <c r="A137" i="5" s="1"/>
  <c r="A138" i="5" s="1"/>
  <c r="A139" i="5" s="1"/>
  <c r="A140" i="5" s="1"/>
  <c r="A141" i="5" s="1"/>
  <c r="A142" i="5" s="1"/>
  <c r="A143" i="5" s="1"/>
  <c r="A144" i="5" s="1"/>
  <c r="A145" i="5" s="1"/>
  <c r="A146" i="5" s="1"/>
  <c r="A147" i="5" s="1"/>
  <c r="A148" i="5" s="1"/>
  <c r="A149" i="5" s="1"/>
  <c r="A150" i="5" s="1"/>
  <c r="A151" i="5" s="1"/>
  <c r="A152" i="5" s="1"/>
  <c r="A153" i="5" s="1"/>
  <c r="A154" i="5" s="1"/>
  <c r="A155" i="5" s="1"/>
  <c r="A156" i="5" s="1"/>
  <c r="A157" i="5" s="1"/>
  <c r="J14" i="15" l="1"/>
  <c r="J43" i="15"/>
  <c r="A16" i="15"/>
  <c r="F15" i="15"/>
  <c r="D15" i="15"/>
  <c r="E15" i="15"/>
  <c r="F44" i="15"/>
  <c r="E44" i="15"/>
  <c r="D44" i="15"/>
  <c r="A45" i="15"/>
  <c r="R39" i="3"/>
  <c r="R38" i="3"/>
  <c r="R35" i="3"/>
  <c r="R34" i="3"/>
  <c r="R43" i="3"/>
  <c r="R32" i="3"/>
  <c r="R41" i="3"/>
  <c r="R4" i="3"/>
  <c r="R40" i="3"/>
  <c r="R37" i="3"/>
  <c r="R36" i="3"/>
  <c r="R33" i="3"/>
  <c r="R42" i="3"/>
  <c r="R31" i="3"/>
  <c r="J4" i="3"/>
  <c r="J43" i="3"/>
  <c r="R5" i="3"/>
  <c r="F5" i="3"/>
  <c r="E5" i="3"/>
  <c r="D5" i="3"/>
  <c r="R44" i="3"/>
  <c r="F44" i="3"/>
  <c r="E44" i="3"/>
  <c r="D44" i="3"/>
  <c r="A45" i="3"/>
  <c r="A6" i="3"/>
  <c r="R3" i="3"/>
  <c r="A17" i="15" l="1"/>
  <c r="E16" i="15"/>
  <c r="F16" i="15"/>
  <c r="D16" i="15"/>
  <c r="J15" i="15"/>
  <c r="F45" i="15"/>
  <c r="E45" i="15"/>
  <c r="D45" i="15"/>
  <c r="A46" i="15"/>
  <c r="J44" i="15"/>
  <c r="J44" i="3"/>
  <c r="J5" i="3"/>
  <c r="L32" i="3"/>
  <c r="L31" i="3"/>
  <c r="L40" i="3"/>
  <c r="L3" i="3"/>
  <c r="L42" i="3"/>
  <c r="L4" i="3"/>
  <c r="L36" i="3"/>
  <c r="L37" i="3"/>
  <c r="L33" i="3"/>
  <c r="L44" i="3"/>
  <c r="L35" i="3"/>
  <c r="L5" i="3"/>
  <c r="L38" i="3"/>
  <c r="L39" i="3"/>
  <c r="L41" i="3"/>
  <c r="L43" i="3"/>
  <c r="L34" i="3"/>
  <c r="R6" i="3"/>
  <c r="L6" i="3"/>
  <c r="F6" i="3"/>
  <c r="E6" i="3"/>
  <c r="D6" i="3"/>
  <c r="R45" i="3"/>
  <c r="L45" i="3"/>
  <c r="F45" i="3"/>
  <c r="E45" i="3"/>
  <c r="D45" i="3"/>
  <c r="A46" i="3"/>
  <c r="A7" i="3"/>
  <c r="J45" i="15" l="1"/>
  <c r="J16" i="15"/>
  <c r="D46" i="15"/>
  <c r="A47" i="15"/>
  <c r="F46" i="15"/>
  <c r="E46" i="15"/>
  <c r="D17" i="15"/>
  <c r="F17" i="15"/>
  <c r="E17" i="15"/>
  <c r="A18" i="15"/>
  <c r="J45" i="3"/>
  <c r="J6" i="3"/>
  <c r="D46" i="3"/>
  <c r="R46" i="3"/>
  <c r="L46" i="3"/>
  <c r="F46" i="3"/>
  <c r="E46" i="3"/>
  <c r="L7" i="3"/>
  <c r="F7" i="3"/>
  <c r="E7" i="3"/>
  <c r="D7" i="3"/>
  <c r="R7" i="3"/>
  <c r="A47" i="3"/>
  <c r="A8" i="3"/>
  <c r="F47" i="15" l="1"/>
  <c r="E47" i="15"/>
  <c r="D47" i="15"/>
  <c r="A48" i="15"/>
  <c r="J46" i="15"/>
  <c r="E18" i="15"/>
  <c r="D18" i="15"/>
  <c r="A19" i="15"/>
  <c r="F18" i="15"/>
  <c r="J17" i="15"/>
  <c r="J46" i="3"/>
  <c r="J7" i="3"/>
  <c r="R47" i="3"/>
  <c r="L47" i="3"/>
  <c r="F47" i="3"/>
  <c r="E47" i="3"/>
  <c r="D47" i="3"/>
  <c r="R8" i="3"/>
  <c r="L8" i="3"/>
  <c r="F8" i="3"/>
  <c r="E8" i="3"/>
  <c r="D8" i="3"/>
  <c r="A48" i="3"/>
  <c r="A9" i="3"/>
  <c r="J47" i="15" l="1"/>
  <c r="F19" i="15"/>
  <c r="E19" i="15"/>
  <c r="A20" i="15"/>
  <c r="D19" i="15"/>
  <c r="A49" i="15"/>
  <c r="D48" i="15"/>
  <c r="F48" i="15"/>
  <c r="E48" i="15"/>
  <c r="J48" i="15" s="1"/>
  <c r="J18" i="15"/>
  <c r="J8" i="3"/>
  <c r="J47" i="3"/>
  <c r="R48" i="3"/>
  <c r="L48" i="3"/>
  <c r="F48" i="3"/>
  <c r="E48" i="3"/>
  <c r="D48" i="3"/>
  <c r="R9" i="3"/>
  <c r="L9" i="3"/>
  <c r="F9" i="3"/>
  <c r="E9" i="3"/>
  <c r="D9" i="3"/>
  <c r="A49" i="3"/>
  <c r="A10" i="3"/>
  <c r="A50" i="15" l="1"/>
  <c r="E49" i="15"/>
  <c r="D49" i="15"/>
  <c r="F49" i="15"/>
  <c r="F20" i="15"/>
  <c r="A21" i="15"/>
  <c r="E20" i="15"/>
  <c r="J20" i="15" s="1"/>
  <c r="D20" i="15"/>
  <c r="J19" i="15"/>
  <c r="J9" i="3"/>
  <c r="J48" i="3"/>
  <c r="R10" i="3"/>
  <c r="L10" i="3"/>
  <c r="F10" i="3"/>
  <c r="E10" i="3"/>
  <c r="D10" i="3"/>
  <c r="E49" i="3"/>
  <c r="D49" i="3"/>
  <c r="R49" i="3"/>
  <c r="L49" i="3"/>
  <c r="F49" i="3"/>
  <c r="A50" i="3"/>
  <c r="A11" i="3"/>
  <c r="J49" i="15" l="1"/>
  <c r="E21" i="15"/>
  <c r="D21" i="15"/>
  <c r="A22" i="15"/>
  <c r="F21" i="15"/>
  <c r="D50" i="15"/>
  <c r="F50" i="15"/>
  <c r="E50" i="15"/>
  <c r="J50" i="15" s="1"/>
  <c r="A51" i="15"/>
  <c r="J49" i="3"/>
  <c r="J10" i="3"/>
  <c r="R50" i="3"/>
  <c r="L50" i="3"/>
  <c r="F50" i="3"/>
  <c r="E50" i="3"/>
  <c r="D50" i="3"/>
  <c r="R11" i="3"/>
  <c r="L11" i="3"/>
  <c r="F11" i="3"/>
  <c r="E11" i="3"/>
  <c r="D11" i="3"/>
  <c r="A51" i="3"/>
  <c r="A12" i="3"/>
  <c r="E51" i="15" l="1"/>
  <c r="D51" i="15"/>
  <c r="A52" i="15"/>
  <c r="F51" i="15"/>
  <c r="J21" i="15"/>
  <c r="F22" i="15"/>
  <c r="E22" i="15"/>
  <c r="D22" i="15"/>
  <c r="A23" i="15"/>
  <c r="J50" i="3"/>
  <c r="J11" i="3"/>
  <c r="R12" i="3"/>
  <c r="L12" i="3"/>
  <c r="F12" i="3"/>
  <c r="E12" i="3"/>
  <c r="D12" i="3"/>
  <c r="R51" i="3"/>
  <c r="L51" i="3"/>
  <c r="F51" i="3"/>
  <c r="E51" i="3"/>
  <c r="D51" i="3"/>
  <c r="A13" i="3"/>
  <c r="A52" i="3"/>
  <c r="J51" i="15" l="1"/>
  <c r="A24" i="15"/>
  <c r="D23" i="15"/>
  <c r="F23" i="15"/>
  <c r="E23" i="15"/>
  <c r="J23" i="15" s="1"/>
  <c r="F52" i="15"/>
  <c r="E52" i="15"/>
  <c r="D52" i="15"/>
  <c r="A53" i="15"/>
  <c r="J22" i="15"/>
  <c r="J51" i="3"/>
  <c r="J12" i="3"/>
  <c r="F52" i="3"/>
  <c r="E52" i="3"/>
  <c r="D52" i="3"/>
  <c r="R52" i="3"/>
  <c r="L52" i="3"/>
  <c r="R13" i="3"/>
  <c r="L13" i="3"/>
  <c r="F13" i="3"/>
  <c r="E13" i="3"/>
  <c r="D13" i="3"/>
  <c r="A14" i="3"/>
  <c r="A53" i="3"/>
  <c r="E24" i="15" l="1"/>
  <c r="D24" i="15"/>
  <c r="F24" i="15"/>
  <c r="A25" i="15"/>
  <c r="J52" i="15"/>
  <c r="F53" i="15"/>
  <c r="D53" i="15"/>
  <c r="A54" i="15"/>
  <c r="E53" i="15"/>
  <c r="J13" i="3"/>
  <c r="J52" i="3"/>
  <c r="D14" i="3"/>
  <c r="R14" i="3"/>
  <c r="L14" i="3"/>
  <c r="F14" i="3"/>
  <c r="E14" i="3"/>
  <c r="R53" i="3"/>
  <c r="L53" i="3"/>
  <c r="F53" i="3"/>
  <c r="E53" i="3"/>
  <c r="D53" i="3"/>
  <c r="A15" i="3"/>
  <c r="A54" i="3"/>
  <c r="A26" i="15" l="1"/>
  <c r="D25" i="15"/>
  <c r="F25" i="15"/>
  <c r="E25" i="15"/>
  <c r="J24" i="15"/>
  <c r="F54" i="15"/>
  <c r="E54" i="15"/>
  <c r="D54" i="15"/>
  <c r="A55" i="15"/>
  <c r="J53" i="15"/>
  <c r="J53" i="3"/>
  <c r="J14" i="3"/>
  <c r="R15" i="3"/>
  <c r="L15" i="3"/>
  <c r="F15" i="3"/>
  <c r="E15" i="3"/>
  <c r="D15" i="3"/>
  <c r="R54" i="3"/>
  <c r="L54" i="3"/>
  <c r="F54" i="3"/>
  <c r="E54" i="3"/>
  <c r="D54" i="3"/>
  <c r="A16" i="3"/>
  <c r="A55" i="3"/>
  <c r="A27" i="15" l="1"/>
  <c r="D26" i="15"/>
  <c r="E26" i="15"/>
  <c r="F26" i="15"/>
  <c r="J25" i="15"/>
  <c r="J54" i="15"/>
  <c r="A56" i="15"/>
  <c r="D55" i="15"/>
  <c r="F55" i="15"/>
  <c r="E55" i="15"/>
  <c r="J54" i="3"/>
  <c r="J15" i="3"/>
  <c r="L55" i="3"/>
  <c r="F55" i="3"/>
  <c r="E55" i="3"/>
  <c r="D55" i="3"/>
  <c r="R55" i="3"/>
  <c r="R16" i="3"/>
  <c r="L16" i="3"/>
  <c r="F16" i="3"/>
  <c r="E16" i="3"/>
  <c r="D16" i="3"/>
  <c r="A17" i="3"/>
  <c r="A56" i="3"/>
  <c r="J26" i="15" l="1"/>
  <c r="J55" i="15"/>
  <c r="E56" i="15"/>
  <c r="D56" i="15"/>
  <c r="A57" i="15"/>
  <c r="F56" i="15"/>
  <c r="A28" i="15"/>
  <c r="F27" i="15"/>
  <c r="E27" i="15"/>
  <c r="D27" i="15"/>
  <c r="J16" i="3"/>
  <c r="J55" i="3"/>
  <c r="E17" i="3"/>
  <c r="D17" i="3"/>
  <c r="R17" i="3"/>
  <c r="L17" i="3"/>
  <c r="F17" i="3"/>
  <c r="R56" i="3"/>
  <c r="L56" i="3"/>
  <c r="F56" i="3"/>
  <c r="E56" i="3"/>
  <c r="D56" i="3"/>
  <c r="A18" i="3"/>
  <c r="A57" i="3"/>
  <c r="A58" i="15" l="1"/>
  <c r="D57" i="15"/>
  <c r="F57" i="15"/>
  <c r="E57" i="15"/>
  <c r="J27" i="15"/>
  <c r="D28" i="15"/>
  <c r="E28" i="15"/>
  <c r="F28" i="15"/>
  <c r="A29" i="15"/>
  <c r="J56" i="15"/>
  <c r="J56" i="3"/>
  <c r="J17" i="3"/>
  <c r="R57" i="3"/>
  <c r="L57" i="3"/>
  <c r="F57" i="3"/>
  <c r="E57" i="3"/>
  <c r="D57" i="3"/>
  <c r="R18" i="3"/>
  <c r="L18" i="3"/>
  <c r="F18" i="3"/>
  <c r="E18" i="3"/>
  <c r="D18" i="3"/>
  <c r="A19" i="3"/>
  <c r="A58" i="3"/>
  <c r="J57" i="15" l="1"/>
  <c r="D58" i="15"/>
  <c r="E58" i="15"/>
  <c r="F58" i="15"/>
  <c r="H32" i="15"/>
  <c r="M31" i="15"/>
  <c r="G34" i="15"/>
  <c r="M35" i="15"/>
  <c r="K34" i="15"/>
  <c r="K37" i="15"/>
  <c r="K40" i="15"/>
  <c r="M40" i="15"/>
  <c r="H42" i="15"/>
  <c r="M43" i="15"/>
  <c r="M46" i="15"/>
  <c r="H17" i="15"/>
  <c r="K45" i="15"/>
  <c r="G17" i="15"/>
  <c r="H44" i="15"/>
  <c r="H18" i="15"/>
  <c r="K48" i="15"/>
  <c r="Q49" i="15"/>
  <c r="M50" i="15"/>
  <c r="H49" i="15"/>
  <c r="G21" i="15"/>
  <c r="E29" i="15"/>
  <c r="D29" i="15"/>
  <c r="F29" i="15"/>
  <c r="A30" i="15"/>
  <c r="G4" i="15" s="1"/>
  <c r="G53" i="15"/>
  <c r="Q54" i="15"/>
  <c r="G54" i="15"/>
  <c r="H26" i="15"/>
  <c r="Q57" i="15"/>
  <c r="J28" i="15"/>
  <c r="K50" i="15"/>
  <c r="K27" i="15"/>
  <c r="H28" i="15"/>
  <c r="K56" i="15"/>
  <c r="G25" i="15"/>
  <c r="J18" i="3"/>
  <c r="J57" i="3"/>
  <c r="R19" i="3"/>
  <c r="L19" i="3"/>
  <c r="F19" i="3"/>
  <c r="E19" i="3"/>
  <c r="D19" i="3"/>
  <c r="R58" i="3"/>
  <c r="L58" i="3"/>
  <c r="F58" i="3"/>
  <c r="E58" i="3"/>
  <c r="D58" i="3"/>
  <c r="A20" i="3"/>
  <c r="M49" i="15" l="1"/>
  <c r="O49" i="15" s="1"/>
  <c r="Q46" i="15"/>
  <c r="G11" i="15"/>
  <c r="G31" i="15"/>
  <c r="G44" i="15"/>
  <c r="I44" i="15" s="1"/>
  <c r="H10" i="15"/>
  <c r="K26" i="15"/>
  <c r="G29" i="15"/>
  <c r="I29" i="15" s="1"/>
  <c r="G19" i="15"/>
  <c r="G13" i="15"/>
  <c r="I13" i="15" s="1"/>
  <c r="G38" i="15"/>
  <c r="K52" i="15"/>
  <c r="H29" i="15"/>
  <c r="Q19" i="15"/>
  <c r="K43" i="15"/>
  <c r="G8" i="15"/>
  <c r="Q20" i="15"/>
  <c r="Q14" i="15"/>
  <c r="G9" i="15"/>
  <c r="I9" i="15" s="1"/>
  <c r="H27" i="15"/>
  <c r="Q56" i="15"/>
  <c r="Q28" i="15"/>
  <c r="K57" i="15"/>
  <c r="M48" i="15"/>
  <c r="H41" i="15"/>
  <c r="H33" i="15"/>
  <c r="K19" i="15"/>
  <c r="Q48" i="15"/>
  <c r="G47" i="15"/>
  <c r="I47" i="15" s="1"/>
  <c r="G42" i="15"/>
  <c r="I42" i="15" s="1"/>
  <c r="K11" i="15"/>
  <c r="G7" i="15"/>
  <c r="Q33" i="15"/>
  <c r="Q3" i="15"/>
  <c r="G5" i="15"/>
  <c r="G58" i="15"/>
  <c r="G51" i="15"/>
  <c r="Q17" i="15"/>
  <c r="K44" i="15"/>
  <c r="Q32" i="15"/>
  <c r="H58" i="15"/>
  <c r="Q53" i="15"/>
  <c r="H55" i="15"/>
  <c r="H16" i="15"/>
  <c r="M45" i="15"/>
  <c r="M42" i="15"/>
  <c r="O42" i="15" s="1"/>
  <c r="K39" i="15"/>
  <c r="M38" i="15"/>
  <c r="Q35" i="15"/>
  <c r="K33" i="15"/>
  <c r="Q39" i="15"/>
  <c r="K21" i="15"/>
  <c r="K24" i="15"/>
  <c r="G56" i="15"/>
  <c r="Q24" i="15"/>
  <c r="M54" i="15"/>
  <c r="H48" i="15"/>
  <c r="O48" i="15" s="1"/>
  <c r="G45" i="15"/>
  <c r="G41" i="15"/>
  <c r="H9" i="15"/>
  <c r="G36" i="15"/>
  <c r="G3" i="15"/>
  <c r="I3" i="15" s="1"/>
  <c r="K5" i="15"/>
  <c r="H23" i="15"/>
  <c r="G24" i="15"/>
  <c r="G27" i="15"/>
  <c r="G20" i="15"/>
  <c r="G57" i="15"/>
  <c r="I57" i="15" s="1"/>
  <c r="H57" i="15"/>
  <c r="M55" i="15"/>
  <c r="Q52" i="15"/>
  <c r="H54" i="15"/>
  <c r="I54" i="15" s="1"/>
  <c r="M53" i="15"/>
  <c r="N53" i="15" s="1"/>
  <c r="Q44" i="15"/>
  <c r="K9" i="15"/>
  <c r="H7" i="15"/>
  <c r="Q5" i="15"/>
  <c r="N31" i="15"/>
  <c r="H24" i="15"/>
  <c r="J29" i="15"/>
  <c r="Q18" i="15"/>
  <c r="K18" i="15"/>
  <c r="M47" i="15"/>
  <c r="Q16" i="15"/>
  <c r="H43" i="15"/>
  <c r="O43" i="15" s="1"/>
  <c r="K13" i="15"/>
  <c r="G14" i="15"/>
  <c r="Q11" i="15"/>
  <c r="H40" i="15"/>
  <c r="O40" i="15" s="1"/>
  <c r="G10" i="15"/>
  <c r="Q8" i="15"/>
  <c r="K8" i="15"/>
  <c r="H8" i="15"/>
  <c r="I8" i="15" s="1"/>
  <c r="K6" i="15"/>
  <c r="G33" i="15"/>
  <c r="I27" i="15"/>
  <c r="Q34" i="15"/>
  <c r="H6" i="15"/>
  <c r="K32" i="15"/>
  <c r="N54" i="15"/>
  <c r="I17" i="15"/>
  <c r="I41" i="15"/>
  <c r="H51" i="15"/>
  <c r="I51" i="15" s="1"/>
  <c r="H25" i="15"/>
  <c r="I25" i="15" s="1"/>
  <c r="H50" i="15"/>
  <c r="O50" i="15" s="1"/>
  <c r="K17" i="15"/>
  <c r="H13" i="15"/>
  <c r="K12" i="15"/>
  <c r="K7" i="15"/>
  <c r="Q15" i="15"/>
  <c r="K42" i="15"/>
  <c r="G39" i="15"/>
  <c r="K35" i="15"/>
  <c r="M37" i="15"/>
  <c r="K4" i="15"/>
  <c r="Q31" i="15"/>
  <c r="G32" i="15"/>
  <c r="M34" i="15"/>
  <c r="H52" i="15"/>
  <c r="Q21" i="15"/>
  <c r="Q42" i="15"/>
  <c r="H12" i="15"/>
  <c r="H36" i="15"/>
  <c r="Q7" i="15"/>
  <c r="H31" i="15"/>
  <c r="O31" i="15" s="1"/>
  <c r="H21" i="15"/>
  <c r="I21" i="15" s="1"/>
  <c r="K47" i="15"/>
  <c r="H15" i="15"/>
  <c r="K28" i="15"/>
  <c r="Q27" i="15"/>
  <c r="K23" i="15"/>
  <c r="H47" i="15"/>
  <c r="G49" i="15"/>
  <c r="K46" i="15"/>
  <c r="G16" i="15"/>
  <c r="H46" i="15"/>
  <c r="O46" i="15" s="1"/>
  <c r="Q45" i="15"/>
  <c r="Q13" i="15"/>
  <c r="G12" i="15"/>
  <c r="K41" i="15"/>
  <c r="Q9" i="15"/>
  <c r="K38" i="15"/>
  <c r="H38" i="15"/>
  <c r="G37" i="15"/>
  <c r="Q6" i="15"/>
  <c r="H35" i="15"/>
  <c r="O35" i="15" s="1"/>
  <c r="K31" i="15"/>
  <c r="M32" i="15"/>
  <c r="O32" i="15" s="1"/>
  <c r="H3" i="15"/>
  <c r="M58" i="15"/>
  <c r="Q55" i="15"/>
  <c r="H20" i="15"/>
  <c r="M44" i="15"/>
  <c r="O44" i="15" s="1"/>
  <c r="Q12" i="15"/>
  <c r="Q26" i="15"/>
  <c r="M25" i="15"/>
  <c r="K15" i="15"/>
  <c r="K10" i="15"/>
  <c r="Q23" i="15"/>
  <c r="H22" i="15"/>
  <c r="G50" i="15"/>
  <c r="G52" i="15"/>
  <c r="G23" i="15"/>
  <c r="K54" i="15"/>
  <c r="K22" i="15"/>
  <c r="G48" i="15"/>
  <c r="G18" i="15"/>
  <c r="Q47" i="15"/>
  <c r="H45" i="15"/>
  <c r="Q43" i="15"/>
  <c r="G43" i="15"/>
  <c r="G40" i="15"/>
  <c r="M41" i="15"/>
  <c r="O41" i="15" s="1"/>
  <c r="Q40" i="15"/>
  <c r="Q10" i="15"/>
  <c r="Q36" i="15"/>
  <c r="H37" i="15"/>
  <c r="G6" i="15"/>
  <c r="H5" i="15"/>
  <c r="K3" i="15"/>
  <c r="N45" i="15"/>
  <c r="F30" i="15"/>
  <c r="E30" i="15"/>
  <c r="H30" i="15" s="1"/>
  <c r="M3" i="15"/>
  <c r="D30" i="15"/>
  <c r="G30" i="15" s="1"/>
  <c r="K55" i="15"/>
  <c r="G55" i="15"/>
  <c r="H53" i="15"/>
  <c r="K25" i="15"/>
  <c r="K53" i="15"/>
  <c r="G26" i="15"/>
  <c r="M52" i="15"/>
  <c r="G22" i="15"/>
  <c r="Q22" i="15"/>
  <c r="K20" i="15"/>
  <c r="G46" i="15"/>
  <c r="H39" i="15"/>
  <c r="G35" i="15"/>
  <c r="H4" i="15"/>
  <c r="I4" i="15" s="1"/>
  <c r="Q50" i="15"/>
  <c r="G28" i="15"/>
  <c r="K29" i="15"/>
  <c r="K16" i="15"/>
  <c r="K14" i="15"/>
  <c r="H11" i="15"/>
  <c r="I11" i="15" s="1"/>
  <c r="H56" i="15"/>
  <c r="M56" i="15"/>
  <c r="K51" i="15"/>
  <c r="M57" i="15"/>
  <c r="O57" i="15" s="1"/>
  <c r="Q51" i="15"/>
  <c r="Q29" i="15"/>
  <c r="H19" i="15"/>
  <c r="M51" i="15"/>
  <c r="N51" i="15" s="1"/>
  <c r="K49" i="15"/>
  <c r="G15" i="15"/>
  <c r="H14" i="15"/>
  <c r="Q41" i="15"/>
  <c r="M39" i="15"/>
  <c r="O39" i="15" s="1"/>
  <c r="K36" i="15"/>
  <c r="Q38" i="15"/>
  <c r="M36" i="15"/>
  <c r="Q37" i="15"/>
  <c r="H34" i="15"/>
  <c r="Q4" i="15"/>
  <c r="M33" i="15"/>
  <c r="O33" i="15" s="1"/>
  <c r="J58" i="15"/>
  <c r="Q25" i="15"/>
  <c r="J58" i="3"/>
  <c r="J19" i="3"/>
  <c r="F20" i="3"/>
  <c r="E20" i="3"/>
  <c r="D20" i="3"/>
  <c r="R20" i="3"/>
  <c r="L20" i="3"/>
  <c r="A21" i="3"/>
  <c r="N36" i="15" l="1"/>
  <c r="P31" i="15"/>
  <c r="N42" i="15"/>
  <c r="P42" i="15" s="1"/>
  <c r="M26" i="15"/>
  <c r="O26" i="15" s="1"/>
  <c r="I24" i="15"/>
  <c r="I38" i="15"/>
  <c r="O55" i="15"/>
  <c r="N38" i="15"/>
  <c r="I19" i="15"/>
  <c r="M13" i="15"/>
  <c r="O13" i="15" s="1"/>
  <c r="O53" i="15"/>
  <c r="P53" i="15" s="1"/>
  <c r="O34" i="15"/>
  <c r="I58" i="15"/>
  <c r="O58" i="15"/>
  <c r="I53" i="15"/>
  <c r="I5" i="15"/>
  <c r="I7" i="15"/>
  <c r="I20" i="15"/>
  <c r="M29" i="15"/>
  <c r="O29" i="15" s="1"/>
  <c r="M4" i="15"/>
  <c r="N4" i="15" s="1"/>
  <c r="I36" i="15"/>
  <c r="N56" i="15"/>
  <c r="I31" i="15"/>
  <c r="M10" i="15"/>
  <c r="O10" i="15" s="1"/>
  <c r="I56" i="15"/>
  <c r="N44" i="15"/>
  <c r="O54" i="15"/>
  <c r="P54" i="15" s="1"/>
  <c r="M20" i="15"/>
  <c r="O20" i="15" s="1"/>
  <c r="O47" i="15"/>
  <c r="M19" i="15"/>
  <c r="O19" i="15" s="1"/>
  <c r="N58" i="15"/>
  <c r="P58" i="15" s="1"/>
  <c r="N57" i="15"/>
  <c r="P57" i="15" s="1"/>
  <c r="O3" i="15"/>
  <c r="N3" i="15"/>
  <c r="I30" i="15"/>
  <c r="I14" i="15"/>
  <c r="I22" i="15"/>
  <c r="O45" i="15"/>
  <c r="P45" i="15" s="1"/>
  <c r="I52" i="15"/>
  <c r="N52" i="15"/>
  <c r="I45" i="15"/>
  <c r="O25" i="15"/>
  <c r="N34" i="15"/>
  <c r="I33" i="15"/>
  <c r="N33" i="15"/>
  <c r="P33" i="15" s="1"/>
  <c r="O56" i="15"/>
  <c r="O52" i="15"/>
  <c r="I34" i="15"/>
  <c r="N25" i="15"/>
  <c r="N41" i="15"/>
  <c r="P41" i="15" s="1"/>
  <c r="I18" i="15"/>
  <c r="I23" i="15"/>
  <c r="I28" i="15"/>
  <c r="N26" i="15"/>
  <c r="P26" i="15" s="1"/>
  <c r="I26" i="15"/>
  <c r="N37" i="15"/>
  <c r="I37" i="15"/>
  <c r="I48" i="15"/>
  <c r="N48" i="15"/>
  <c r="P48" i="15" s="1"/>
  <c r="I16" i="15"/>
  <c r="M5" i="15"/>
  <c r="M16" i="15"/>
  <c r="O16" i="15" s="1"/>
  <c r="N49" i="15"/>
  <c r="P49" i="15" s="1"/>
  <c r="I49" i="15"/>
  <c r="O38" i="15"/>
  <c r="I10" i="15"/>
  <c r="N50" i="15"/>
  <c r="P50" i="15" s="1"/>
  <c r="I50" i="15"/>
  <c r="N46" i="15"/>
  <c r="P46" i="15" s="1"/>
  <c r="I46" i="15"/>
  <c r="I43" i="15"/>
  <c r="N43" i="15"/>
  <c r="P43" i="15" s="1"/>
  <c r="P44" i="15"/>
  <c r="M12" i="15"/>
  <c r="O12" i="15" s="1"/>
  <c r="O37" i="15"/>
  <c r="I40" i="15"/>
  <c r="N40" i="15"/>
  <c r="P40" i="15" s="1"/>
  <c r="M18" i="15"/>
  <c r="O18" i="15" s="1"/>
  <c r="M21" i="15"/>
  <c r="M6" i="15"/>
  <c r="O6" i="15" s="1"/>
  <c r="N39" i="15"/>
  <c r="P39" i="15" s="1"/>
  <c r="I39" i="15"/>
  <c r="I32" i="15"/>
  <c r="N32" i="15"/>
  <c r="P32" i="15" s="1"/>
  <c r="O51" i="15"/>
  <c r="P51" i="15" s="1"/>
  <c r="N35" i="15"/>
  <c r="P35" i="15" s="1"/>
  <c r="I35" i="15"/>
  <c r="M30" i="15"/>
  <c r="O30" i="15" s="1"/>
  <c r="M11" i="15"/>
  <c r="M24" i="15"/>
  <c r="M8" i="15"/>
  <c r="M9" i="15"/>
  <c r="M14" i="15"/>
  <c r="O14" i="15" s="1"/>
  <c r="M15" i="15"/>
  <c r="O15" i="15" s="1"/>
  <c r="M28" i="15"/>
  <c r="O28" i="15" s="1"/>
  <c r="M23" i="15"/>
  <c r="O23" i="15" s="1"/>
  <c r="M17" i="15"/>
  <c r="M27" i="15"/>
  <c r="M7" i="15"/>
  <c r="O36" i="15"/>
  <c r="P36" i="15" s="1"/>
  <c r="I15" i="15"/>
  <c r="I55" i="15"/>
  <c r="N55" i="15"/>
  <c r="J30" i="15"/>
  <c r="I6" i="15"/>
  <c r="K30" i="15" s="1"/>
  <c r="N47" i="15"/>
  <c r="P47" i="15" s="1"/>
  <c r="I12" i="15"/>
  <c r="M22" i="15"/>
  <c r="O22" i="15" s="1"/>
  <c r="J20" i="3"/>
  <c r="R21" i="3"/>
  <c r="L21" i="3"/>
  <c r="F21" i="3"/>
  <c r="E21" i="3"/>
  <c r="D21" i="3"/>
  <c r="A22" i="3"/>
  <c r="P38" i="15" l="1"/>
  <c r="O4" i="15"/>
  <c r="P4" i="15" s="1"/>
  <c r="P56" i="15"/>
  <c r="P55" i="15"/>
  <c r="N13" i="15"/>
  <c r="P34" i="15"/>
  <c r="N10" i="15"/>
  <c r="P10" i="15" s="1"/>
  <c r="P13" i="15"/>
  <c r="N19" i="15"/>
  <c r="P19" i="15" s="1"/>
  <c r="N20" i="15"/>
  <c r="P20" i="15" s="1"/>
  <c r="N29" i="15"/>
  <c r="P29" i="15" s="1"/>
  <c r="N23" i="15"/>
  <c r="P23" i="15" s="1"/>
  <c r="N12" i="15"/>
  <c r="P12" i="15" s="1"/>
  <c r="N15" i="15"/>
  <c r="P15" i="15" s="1"/>
  <c r="P52" i="15"/>
  <c r="N16" i="15"/>
  <c r="P16" i="15" s="1"/>
  <c r="Q58" i="15"/>
  <c r="D20" i="6" s="1"/>
  <c r="N6" i="15"/>
  <c r="P6" i="15" s="1"/>
  <c r="O8" i="15"/>
  <c r="N8" i="15"/>
  <c r="K58" i="15"/>
  <c r="O21" i="15"/>
  <c r="N21" i="15"/>
  <c r="O9" i="15"/>
  <c r="N9" i="15"/>
  <c r="O27" i="15"/>
  <c r="N27" i="15"/>
  <c r="O17" i="15"/>
  <c r="N17" i="15"/>
  <c r="O5" i="15"/>
  <c r="N5" i="15"/>
  <c r="N18" i="15"/>
  <c r="P18" i="15" s="1"/>
  <c r="N22" i="15"/>
  <c r="P22" i="15" s="1"/>
  <c r="P3" i="15"/>
  <c r="N30" i="15"/>
  <c r="P30" i="15" s="1"/>
  <c r="P37" i="15"/>
  <c r="N28" i="15"/>
  <c r="P28" i="15" s="1"/>
  <c r="N14" i="15"/>
  <c r="P14" i="15" s="1"/>
  <c r="O24" i="15"/>
  <c r="N24" i="15"/>
  <c r="O11" i="15"/>
  <c r="N11" i="15"/>
  <c r="O7" i="15"/>
  <c r="N7" i="15"/>
  <c r="P25" i="15"/>
  <c r="J21" i="3"/>
  <c r="R22" i="3"/>
  <c r="L22" i="3"/>
  <c r="F22" i="3"/>
  <c r="E22" i="3"/>
  <c r="D22" i="3"/>
  <c r="A23" i="3"/>
  <c r="P21" i="15" l="1"/>
  <c r="P27" i="15"/>
  <c r="P7" i="15"/>
  <c r="P5" i="15"/>
  <c r="P8" i="15"/>
  <c r="P11" i="15"/>
  <c r="P9" i="15"/>
  <c r="Q30" i="15"/>
  <c r="E20" i="6" s="1"/>
  <c r="P17" i="15"/>
  <c r="P24" i="15"/>
  <c r="J22" i="3"/>
  <c r="L23" i="3"/>
  <c r="F23" i="3"/>
  <c r="E23" i="3"/>
  <c r="D23" i="3"/>
  <c r="R23" i="3"/>
  <c r="A24" i="3"/>
  <c r="J23" i="3" l="1"/>
  <c r="R24" i="3"/>
  <c r="L24" i="3"/>
  <c r="F24" i="3"/>
  <c r="E24" i="3"/>
  <c r="D24" i="3"/>
  <c r="A25" i="3"/>
  <c r="J24" i="3" l="1"/>
  <c r="R25" i="3"/>
  <c r="L25" i="3"/>
  <c r="F25" i="3"/>
  <c r="E25" i="3"/>
  <c r="D25" i="3"/>
  <c r="A26" i="3"/>
  <c r="J25" i="3" l="1"/>
  <c r="R26" i="3"/>
  <c r="L26" i="3"/>
  <c r="F26" i="3"/>
  <c r="E26" i="3"/>
  <c r="D26" i="3"/>
  <c r="A27" i="3"/>
  <c r="J26" i="3" l="1"/>
  <c r="R27" i="3"/>
  <c r="L27" i="3"/>
  <c r="F27" i="3"/>
  <c r="E27" i="3"/>
  <c r="D27" i="3"/>
  <c r="A28" i="3"/>
  <c r="J27" i="3" l="1"/>
  <c r="R28" i="3"/>
  <c r="L28" i="3"/>
  <c r="F28" i="3"/>
  <c r="E28" i="3"/>
  <c r="D28" i="3"/>
  <c r="A29" i="3"/>
  <c r="J28" i="3" l="1"/>
  <c r="R29" i="3"/>
  <c r="L29" i="3"/>
  <c r="F29" i="3"/>
  <c r="E29" i="3"/>
  <c r="D29" i="3"/>
  <c r="A30" i="3"/>
  <c r="K29" i="3" l="1"/>
  <c r="J29" i="3"/>
  <c r="Q26" i="3"/>
  <c r="H29" i="3"/>
  <c r="W26" i="3"/>
  <c r="G29" i="3"/>
  <c r="W27" i="3"/>
  <c r="Q27" i="3"/>
  <c r="K26" i="3"/>
  <c r="Q28" i="3"/>
  <c r="W23" i="3"/>
  <c r="K27" i="3"/>
  <c r="W21" i="3"/>
  <c r="G26" i="3"/>
  <c r="L30" i="3"/>
  <c r="M30" i="3" s="1"/>
  <c r="K11" i="3"/>
  <c r="K13" i="3"/>
  <c r="K52" i="3"/>
  <c r="K54" i="3"/>
  <c r="K53" i="3"/>
  <c r="K14" i="3"/>
  <c r="Q13" i="3"/>
  <c r="W13" i="3"/>
  <c r="W52" i="3"/>
  <c r="Q55" i="3"/>
  <c r="W54" i="3"/>
  <c r="Q15" i="3"/>
  <c r="W53" i="3"/>
  <c r="W14" i="3"/>
  <c r="K55" i="3"/>
  <c r="Q14" i="3"/>
  <c r="Q17" i="3"/>
  <c r="W56" i="3"/>
  <c r="W15" i="3"/>
  <c r="Q16" i="3"/>
  <c r="W55" i="3"/>
  <c r="K15" i="3"/>
  <c r="K17" i="3"/>
  <c r="W16" i="3"/>
  <c r="K56" i="3"/>
  <c r="W57" i="3"/>
  <c r="W18" i="3"/>
  <c r="Q53" i="3"/>
  <c r="W17" i="3"/>
  <c r="Q57" i="3"/>
  <c r="Q18" i="3"/>
  <c r="K16" i="3"/>
  <c r="Q56" i="3"/>
  <c r="Q54" i="3"/>
  <c r="K37" i="3"/>
  <c r="K57" i="3"/>
  <c r="W47" i="3"/>
  <c r="Q49" i="3"/>
  <c r="Q10" i="3"/>
  <c r="Q38" i="3"/>
  <c r="W40" i="3"/>
  <c r="Q9" i="3"/>
  <c r="K50" i="3"/>
  <c r="K40" i="3"/>
  <c r="W42" i="3"/>
  <c r="K39" i="3"/>
  <c r="K48" i="3"/>
  <c r="Q4" i="3"/>
  <c r="Q6" i="3"/>
  <c r="K38" i="3"/>
  <c r="W35" i="3"/>
  <c r="Q41" i="3"/>
  <c r="K36" i="3"/>
  <c r="K8" i="3"/>
  <c r="Q35" i="3"/>
  <c r="Q19" i="3"/>
  <c r="K51" i="3"/>
  <c r="Q50" i="3"/>
  <c r="Q37" i="3"/>
  <c r="K18" i="3"/>
  <c r="W12" i="3"/>
  <c r="K5" i="3"/>
  <c r="Q33" i="3"/>
  <c r="Q34" i="3"/>
  <c r="W4" i="3"/>
  <c r="K4" i="3"/>
  <c r="K34" i="3"/>
  <c r="W48" i="3"/>
  <c r="W6" i="3"/>
  <c r="W34" i="3"/>
  <c r="Q32" i="3"/>
  <c r="W51" i="3"/>
  <c r="W49" i="3"/>
  <c r="K44" i="3"/>
  <c r="K12" i="3"/>
  <c r="Q47" i="3"/>
  <c r="W46" i="3"/>
  <c r="K43" i="3"/>
  <c r="K3" i="3"/>
  <c r="K42" i="3"/>
  <c r="K31" i="3"/>
  <c r="W20" i="3"/>
  <c r="Q40" i="3"/>
  <c r="W31" i="3"/>
  <c r="Q45" i="3"/>
  <c r="Q46" i="3"/>
  <c r="W37" i="3"/>
  <c r="Q11" i="3"/>
  <c r="K33" i="3"/>
  <c r="Q51" i="3"/>
  <c r="K45" i="3"/>
  <c r="W38" i="3"/>
  <c r="W39" i="3"/>
  <c r="Q36" i="3"/>
  <c r="Q52" i="3"/>
  <c r="W32" i="3"/>
  <c r="Q31" i="3"/>
  <c r="Q8" i="3"/>
  <c r="K49" i="3"/>
  <c r="W33" i="3"/>
  <c r="Q39" i="3"/>
  <c r="Q7" i="3"/>
  <c r="W8" i="3"/>
  <c r="W45" i="3"/>
  <c r="K7" i="3"/>
  <c r="W43" i="3"/>
  <c r="W41" i="3"/>
  <c r="K47" i="3"/>
  <c r="K9" i="3"/>
  <c r="W44" i="3"/>
  <c r="K46" i="3"/>
  <c r="Q3" i="3"/>
  <c r="W7" i="3"/>
  <c r="Q12" i="3"/>
  <c r="K19" i="3"/>
  <c r="W19" i="3"/>
  <c r="Q48" i="3"/>
  <c r="Q42" i="3"/>
  <c r="W36" i="3"/>
  <c r="Q5" i="3"/>
  <c r="Q43" i="3"/>
  <c r="K6" i="3"/>
  <c r="K32" i="3"/>
  <c r="Q20" i="3"/>
  <c r="K41" i="3"/>
  <c r="W50" i="3"/>
  <c r="K20" i="3"/>
  <c r="Q21" i="3"/>
  <c r="K10" i="3"/>
  <c r="W9" i="3"/>
  <c r="W11" i="3"/>
  <c r="K35" i="3"/>
  <c r="Q44" i="3"/>
  <c r="W3" i="3"/>
  <c r="W10" i="3"/>
  <c r="W5" i="3"/>
  <c r="K22" i="3"/>
  <c r="W22" i="3"/>
  <c r="K21" i="3"/>
  <c r="Q24" i="3"/>
  <c r="Q22" i="3"/>
  <c r="K23" i="3"/>
  <c r="Q25" i="3"/>
  <c r="Q23" i="3"/>
  <c r="W24" i="3"/>
  <c r="K28" i="3"/>
  <c r="K24" i="3"/>
  <c r="K25" i="3"/>
  <c r="W29" i="3"/>
  <c r="Q29" i="3"/>
  <c r="W25" i="3"/>
  <c r="W28" i="3"/>
  <c r="H24" i="3"/>
  <c r="G24" i="3"/>
  <c r="H28" i="3"/>
  <c r="G25" i="3"/>
  <c r="H26" i="3"/>
  <c r="G28" i="3"/>
  <c r="H22" i="3"/>
  <c r="H25" i="3"/>
  <c r="D30" i="3"/>
  <c r="G30" i="3" s="1"/>
  <c r="R30" i="3"/>
  <c r="S15" i="3" s="1"/>
  <c r="F30" i="3"/>
  <c r="E30" i="3"/>
  <c r="H12" i="3"/>
  <c r="G11" i="3"/>
  <c r="H13" i="3"/>
  <c r="S52" i="3"/>
  <c r="H15" i="3"/>
  <c r="H52" i="3"/>
  <c r="M51" i="3"/>
  <c r="G53" i="3"/>
  <c r="G13" i="3"/>
  <c r="H53" i="3"/>
  <c r="G51" i="3"/>
  <c r="H14" i="3"/>
  <c r="G52" i="3"/>
  <c r="M53" i="3"/>
  <c r="S54" i="3"/>
  <c r="G14" i="3"/>
  <c r="M52" i="3"/>
  <c r="H16" i="3"/>
  <c r="S55" i="3"/>
  <c r="M54" i="3"/>
  <c r="G15" i="3"/>
  <c r="G54" i="3"/>
  <c r="S53" i="3"/>
  <c r="S38" i="3"/>
  <c r="G55" i="3"/>
  <c r="G56" i="3"/>
  <c r="G16" i="3"/>
  <c r="H54" i="3"/>
  <c r="H55" i="3"/>
  <c r="M34" i="3"/>
  <c r="H9" i="3"/>
  <c r="H4" i="3"/>
  <c r="S48" i="3"/>
  <c r="M46" i="3"/>
  <c r="G46" i="3"/>
  <c r="H46" i="3"/>
  <c r="G43" i="3"/>
  <c r="M44" i="3"/>
  <c r="G36" i="3"/>
  <c r="G41" i="3"/>
  <c r="H18" i="3"/>
  <c r="H44" i="3"/>
  <c r="M55" i="3"/>
  <c r="H40" i="3"/>
  <c r="M56" i="3"/>
  <c r="M48" i="3"/>
  <c r="H35" i="3"/>
  <c r="H36" i="3"/>
  <c r="M31" i="3"/>
  <c r="S56" i="3"/>
  <c r="H47" i="3"/>
  <c r="G50" i="3"/>
  <c r="G35" i="3"/>
  <c r="G31" i="3"/>
  <c r="S34" i="3"/>
  <c r="G34" i="3"/>
  <c r="H42" i="3"/>
  <c r="G3" i="3"/>
  <c r="H57" i="3"/>
  <c r="H41" i="3"/>
  <c r="S57" i="3"/>
  <c r="S39" i="3"/>
  <c r="G17" i="3"/>
  <c r="H10" i="3"/>
  <c r="H8" i="3"/>
  <c r="S41" i="3"/>
  <c r="G10" i="3"/>
  <c r="S32" i="3"/>
  <c r="S40" i="3"/>
  <c r="H34" i="3"/>
  <c r="M38" i="3"/>
  <c r="S42" i="3"/>
  <c r="H17" i="3"/>
  <c r="G42" i="3"/>
  <c r="H38" i="3"/>
  <c r="H6" i="3"/>
  <c r="G6" i="3"/>
  <c r="G33" i="3"/>
  <c r="M50" i="3"/>
  <c r="M32" i="3"/>
  <c r="G39" i="3"/>
  <c r="H5" i="3"/>
  <c r="M37" i="3"/>
  <c r="M58" i="3"/>
  <c r="G4" i="3"/>
  <c r="H19" i="3"/>
  <c r="G9" i="3"/>
  <c r="G19" i="3"/>
  <c r="M49" i="3"/>
  <c r="G12" i="3"/>
  <c r="H49" i="3"/>
  <c r="M39" i="3"/>
  <c r="H37" i="3"/>
  <c r="G32" i="3"/>
  <c r="G38" i="3"/>
  <c r="G49" i="3"/>
  <c r="M45" i="3"/>
  <c r="M57" i="3"/>
  <c r="S47" i="3"/>
  <c r="S31" i="3"/>
  <c r="G44" i="3"/>
  <c r="G45" i="3"/>
  <c r="H43" i="3"/>
  <c r="M36" i="3"/>
  <c r="H31" i="3"/>
  <c r="M40" i="3"/>
  <c r="H33" i="3"/>
  <c r="G8" i="3"/>
  <c r="S46" i="3"/>
  <c r="S33" i="3"/>
  <c r="M43" i="3"/>
  <c r="G40" i="3"/>
  <c r="M42" i="3"/>
  <c r="S37" i="3"/>
  <c r="H50" i="3"/>
  <c r="H56" i="3"/>
  <c r="S35" i="3"/>
  <c r="M33" i="3"/>
  <c r="H58" i="3"/>
  <c r="G57" i="3"/>
  <c r="G47" i="3"/>
  <c r="M35" i="3"/>
  <c r="G20" i="3"/>
  <c r="S43" i="3"/>
  <c r="S44" i="3"/>
  <c r="S36" i="3"/>
  <c r="H39" i="3"/>
  <c r="S45" i="3"/>
  <c r="G48" i="3"/>
  <c r="G37" i="3"/>
  <c r="S58" i="3"/>
  <c r="G7" i="3"/>
  <c r="G58" i="3"/>
  <c r="S49" i="3"/>
  <c r="S50" i="3"/>
  <c r="G5" i="3"/>
  <c r="H51" i="3"/>
  <c r="M47" i="3"/>
  <c r="M41" i="3"/>
  <c r="G18" i="3"/>
  <c r="H11" i="3"/>
  <c r="H48" i="3"/>
  <c r="H32" i="3"/>
  <c r="S51" i="3"/>
  <c r="G21" i="3"/>
  <c r="H7" i="3"/>
  <c r="H3" i="3"/>
  <c r="H20" i="3"/>
  <c r="H45" i="3"/>
  <c r="G22" i="3"/>
  <c r="H23" i="3"/>
  <c r="H21" i="3"/>
  <c r="H27" i="3"/>
  <c r="G27" i="3"/>
  <c r="G23" i="3"/>
  <c r="I29" i="3" l="1"/>
  <c r="M29" i="3"/>
  <c r="O29" i="3" s="1"/>
  <c r="M24" i="3"/>
  <c r="O24" i="3" s="1"/>
  <c r="M4" i="3"/>
  <c r="N4" i="3" s="1"/>
  <c r="O35" i="3"/>
  <c r="H30" i="3"/>
  <c r="I30" i="3" s="1"/>
  <c r="J30" i="3"/>
  <c r="I24" i="3"/>
  <c r="M12" i="3"/>
  <c r="N12" i="3" s="1"/>
  <c r="U49" i="3"/>
  <c r="O57" i="3"/>
  <c r="U36" i="3"/>
  <c r="S6" i="3"/>
  <c r="U6" i="3" s="1"/>
  <c r="I26" i="3"/>
  <c r="M20" i="3"/>
  <c r="N20" i="3" s="1"/>
  <c r="M10" i="3"/>
  <c r="O10" i="3" s="1"/>
  <c r="M6" i="3"/>
  <c r="N6" i="3" s="1"/>
  <c r="S10" i="3"/>
  <c r="U10" i="3" s="1"/>
  <c r="M21" i="3"/>
  <c r="N21" i="3" s="1"/>
  <c r="M16" i="3"/>
  <c r="N16" i="3" s="1"/>
  <c r="M8" i="3"/>
  <c r="O8" i="3" s="1"/>
  <c r="M18" i="3"/>
  <c r="O18" i="3" s="1"/>
  <c r="M9" i="3"/>
  <c r="O9" i="3" s="1"/>
  <c r="I3" i="3"/>
  <c r="S21" i="3"/>
  <c r="T21" i="3" s="1"/>
  <c r="M5" i="3"/>
  <c r="O5" i="3" s="1"/>
  <c r="M7" i="3"/>
  <c r="N7" i="3" s="1"/>
  <c r="S29" i="3"/>
  <c r="U29" i="3" s="1"/>
  <c r="M19" i="3"/>
  <c r="N19" i="3" s="1"/>
  <c r="M11" i="3"/>
  <c r="N11" i="3" s="1"/>
  <c r="S5" i="3"/>
  <c r="U5" i="3" s="1"/>
  <c r="S12" i="3"/>
  <c r="U12" i="3" s="1"/>
  <c r="S22" i="3"/>
  <c r="U22" i="3" s="1"/>
  <c r="S9" i="3"/>
  <c r="U9" i="3" s="1"/>
  <c r="S8" i="3"/>
  <c r="U8" i="3" s="1"/>
  <c r="S19" i="3"/>
  <c r="U19" i="3" s="1"/>
  <c r="S24" i="3"/>
  <c r="U24" i="3" s="1"/>
  <c r="S11" i="3"/>
  <c r="T11" i="3" s="1"/>
  <c r="S7" i="3"/>
  <c r="T7" i="3" s="1"/>
  <c r="S4" i="3"/>
  <c r="U4" i="3" s="1"/>
  <c r="S17" i="3"/>
  <c r="U17" i="3" s="1"/>
  <c r="S20" i="3"/>
  <c r="T20" i="3" s="1"/>
  <c r="S13" i="3"/>
  <c r="U13" i="3" s="1"/>
  <c r="S18" i="3"/>
  <c r="U18" i="3" s="1"/>
  <c r="U57" i="3"/>
  <c r="U52" i="3"/>
  <c r="S30" i="3"/>
  <c r="T30" i="3" s="1"/>
  <c r="I28" i="3"/>
  <c r="U46" i="3"/>
  <c r="U50" i="3"/>
  <c r="U35" i="3"/>
  <c r="O36" i="3"/>
  <c r="I25" i="3"/>
  <c r="U55" i="3"/>
  <c r="M14" i="3"/>
  <c r="N14" i="3" s="1"/>
  <c r="M15" i="3"/>
  <c r="O15" i="3" s="1"/>
  <c r="S16" i="3"/>
  <c r="T16" i="3" s="1"/>
  <c r="U41" i="3"/>
  <c r="U40" i="3"/>
  <c r="O55" i="3"/>
  <c r="O52" i="3"/>
  <c r="O49" i="3"/>
  <c r="O44" i="3"/>
  <c r="O42" i="3"/>
  <c r="O33" i="3"/>
  <c r="O40" i="3"/>
  <c r="U44" i="3"/>
  <c r="U31" i="3"/>
  <c r="O43" i="3"/>
  <c r="U47" i="3"/>
  <c r="U15" i="3"/>
  <c r="U37" i="3"/>
  <c r="O41" i="3"/>
  <c r="U43" i="3"/>
  <c r="O37" i="3"/>
  <c r="U42" i="3"/>
  <c r="U34" i="3"/>
  <c r="U51" i="3"/>
  <c r="U58" i="3"/>
  <c r="O47" i="3"/>
  <c r="I7" i="3"/>
  <c r="T44" i="3"/>
  <c r="N44" i="3"/>
  <c r="I44" i="3"/>
  <c r="I6" i="3"/>
  <c r="I10" i="3"/>
  <c r="T34" i="3"/>
  <c r="N34" i="3"/>
  <c r="I34" i="3"/>
  <c r="M3" i="3"/>
  <c r="N3" i="3" s="1"/>
  <c r="M26" i="3"/>
  <c r="M22" i="3"/>
  <c r="O22" i="3" s="1"/>
  <c r="M27" i="3"/>
  <c r="O27" i="3" s="1"/>
  <c r="M25" i="3"/>
  <c r="M23" i="3"/>
  <c r="O23" i="3" s="1"/>
  <c r="M28" i="3"/>
  <c r="I19" i="3"/>
  <c r="I13" i="3"/>
  <c r="S3" i="3"/>
  <c r="S28" i="3"/>
  <c r="S27" i="3"/>
  <c r="U27" i="3" s="1"/>
  <c r="S25" i="3"/>
  <c r="S23" i="3"/>
  <c r="U23" i="3" s="1"/>
  <c r="S26" i="3"/>
  <c r="O48" i="3"/>
  <c r="T43" i="3"/>
  <c r="N43" i="3"/>
  <c r="I43" i="3"/>
  <c r="I53" i="3"/>
  <c r="T53" i="3"/>
  <c r="N53" i="3"/>
  <c r="N30" i="3"/>
  <c r="T48" i="3"/>
  <c r="N48" i="3"/>
  <c r="I48" i="3"/>
  <c r="I9" i="3"/>
  <c r="O51" i="3"/>
  <c r="I23" i="3"/>
  <c r="U45" i="3"/>
  <c r="O45" i="3"/>
  <c r="T42" i="3"/>
  <c r="N42" i="3"/>
  <c r="I42" i="3"/>
  <c r="I22" i="3"/>
  <c r="I18" i="3"/>
  <c r="I27" i="3"/>
  <c r="I8" i="3"/>
  <c r="I4" i="3"/>
  <c r="O56" i="3"/>
  <c r="I16" i="3"/>
  <c r="I14" i="3"/>
  <c r="O58" i="3"/>
  <c r="T31" i="3"/>
  <c r="N31" i="3"/>
  <c r="I31" i="3"/>
  <c r="T56" i="3"/>
  <c r="N56" i="3"/>
  <c r="I56" i="3"/>
  <c r="U54" i="3"/>
  <c r="T49" i="3"/>
  <c r="N49" i="3"/>
  <c r="I49" i="3"/>
  <c r="N35" i="3"/>
  <c r="I35" i="3"/>
  <c r="T35" i="3"/>
  <c r="T38" i="3"/>
  <c r="N38" i="3"/>
  <c r="I38" i="3"/>
  <c r="I17" i="3"/>
  <c r="T55" i="3"/>
  <c r="N55" i="3"/>
  <c r="I55" i="3"/>
  <c r="M13" i="3"/>
  <c r="O13" i="3" s="1"/>
  <c r="U39" i="3"/>
  <c r="T50" i="3"/>
  <c r="N50" i="3"/>
  <c r="I50" i="3"/>
  <c r="T46" i="3"/>
  <c r="N46" i="3"/>
  <c r="I46" i="3"/>
  <c r="O53" i="3"/>
  <c r="I11" i="3"/>
  <c r="T39" i="3"/>
  <c r="N39" i="3"/>
  <c r="I39" i="3"/>
  <c r="O46" i="3"/>
  <c r="U38" i="3"/>
  <c r="N29" i="3"/>
  <c r="P29" i="3" s="1"/>
  <c r="I21" i="3"/>
  <c r="I5" i="3"/>
  <c r="I20" i="3"/>
  <c r="T40" i="3"/>
  <c r="N40" i="3"/>
  <c r="I40" i="3"/>
  <c r="N32" i="3"/>
  <c r="I32" i="3"/>
  <c r="T32" i="3"/>
  <c r="O38" i="3"/>
  <c r="U48" i="3"/>
  <c r="U53" i="3"/>
  <c r="T52" i="3"/>
  <c r="N52" i="3"/>
  <c r="I52" i="3"/>
  <c r="O32" i="3"/>
  <c r="M17" i="3"/>
  <c r="O17" i="3" s="1"/>
  <c r="N54" i="3"/>
  <c r="I54" i="3"/>
  <c r="T54" i="3"/>
  <c r="T37" i="3"/>
  <c r="N37" i="3"/>
  <c r="I37" i="3"/>
  <c r="T47" i="3"/>
  <c r="N47" i="3"/>
  <c r="I47" i="3"/>
  <c r="O39" i="3"/>
  <c r="O50" i="3"/>
  <c r="U56" i="3"/>
  <c r="N41" i="3"/>
  <c r="I41" i="3"/>
  <c r="T41" i="3"/>
  <c r="I15" i="3"/>
  <c r="T15" i="3"/>
  <c r="S14" i="3"/>
  <c r="U14" i="3" s="1"/>
  <c r="O31" i="3"/>
  <c r="T36" i="3"/>
  <c r="N36" i="3"/>
  <c r="I36" i="3"/>
  <c r="T58" i="3"/>
  <c r="N58" i="3"/>
  <c r="I58" i="3"/>
  <c r="T57" i="3"/>
  <c r="N57" i="3"/>
  <c r="I57" i="3"/>
  <c r="U33" i="3"/>
  <c r="T45" i="3"/>
  <c r="N45" i="3"/>
  <c r="I45" i="3"/>
  <c r="I12" i="3"/>
  <c r="I33" i="3"/>
  <c r="T33" i="3"/>
  <c r="N33" i="3"/>
  <c r="U32" i="3"/>
  <c r="O34" i="3"/>
  <c r="O54" i="3"/>
  <c r="T51" i="3"/>
  <c r="N51" i="3"/>
  <c r="I51" i="3"/>
  <c r="O30" i="3" l="1"/>
  <c r="O4" i="3"/>
  <c r="N24" i="3"/>
  <c r="P24" i="3" s="1"/>
  <c r="V37" i="3"/>
  <c r="D10" i="6"/>
  <c r="E10" i="6"/>
  <c r="P35" i="3"/>
  <c r="U20" i="3"/>
  <c r="V20" i="3" s="1"/>
  <c r="T12" i="3"/>
  <c r="V12" i="3" s="1"/>
  <c r="K58" i="3"/>
  <c r="T9" i="3"/>
  <c r="V9" i="3" s="1"/>
  <c r="T6" i="3"/>
  <c r="V6" i="3" s="1"/>
  <c r="T5" i="3"/>
  <c r="V5" i="3" s="1"/>
  <c r="O12" i="3"/>
  <c r="P12" i="3" s="1"/>
  <c r="P57" i="3"/>
  <c r="V15" i="3"/>
  <c r="V49" i="3"/>
  <c r="V41" i="3"/>
  <c r="V36" i="3"/>
  <c r="V52" i="3"/>
  <c r="P43" i="3"/>
  <c r="O20" i="3"/>
  <c r="P20" i="3" s="1"/>
  <c r="O11" i="3"/>
  <c r="P11" i="3" s="1"/>
  <c r="O19" i="3"/>
  <c r="P19" i="3" s="1"/>
  <c r="T22" i="3"/>
  <c r="V22" i="3" s="1"/>
  <c r="O6" i="3"/>
  <c r="P6" i="3" s="1"/>
  <c r="U21" i="3"/>
  <c r="V21" i="3" s="1"/>
  <c r="T8" i="3"/>
  <c r="V8" i="3" s="1"/>
  <c r="N10" i="3"/>
  <c r="P10" i="3" s="1"/>
  <c r="V47" i="3"/>
  <c r="V57" i="3"/>
  <c r="T10" i="3"/>
  <c r="V10" i="3" s="1"/>
  <c r="O21" i="3"/>
  <c r="P21" i="3" s="1"/>
  <c r="N18" i="3"/>
  <c r="P18" i="3" s="1"/>
  <c r="V35" i="3"/>
  <c r="T19" i="3"/>
  <c r="V19" i="3" s="1"/>
  <c r="O16" i="3"/>
  <c r="P16" i="3" s="1"/>
  <c r="V46" i="3"/>
  <c r="U7" i="3"/>
  <c r="V7" i="3" s="1"/>
  <c r="T24" i="3"/>
  <c r="V24" i="3" s="1"/>
  <c r="P4" i="3"/>
  <c r="N9" i="3"/>
  <c r="P9" i="3" s="1"/>
  <c r="N8" i="3"/>
  <c r="P8" i="3" s="1"/>
  <c r="N5" i="3"/>
  <c r="P5" i="3" s="1"/>
  <c r="V58" i="3"/>
  <c r="T18" i="3"/>
  <c r="V18" i="3" s="1"/>
  <c r="O7" i="3"/>
  <c r="P7" i="3" s="1"/>
  <c r="K30" i="3"/>
  <c r="T4" i="3"/>
  <c r="V4" i="3" s="1"/>
  <c r="V43" i="3"/>
  <c r="T29" i="3"/>
  <c r="V29" i="3" s="1"/>
  <c r="T17" i="3"/>
  <c r="V17" i="3" s="1"/>
  <c r="V55" i="3"/>
  <c r="T13" i="3"/>
  <c r="V13" i="3" s="1"/>
  <c r="U11" i="3"/>
  <c r="V11" i="3" s="1"/>
  <c r="V56" i="3"/>
  <c r="U30" i="3"/>
  <c r="V30" i="3" s="1"/>
  <c r="P33" i="3"/>
  <c r="P36" i="3"/>
  <c r="P37" i="3"/>
  <c r="V50" i="3"/>
  <c r="V51" i="3"/>
  <c r="V53" i="3"/>
  <c r="V31" i="3"/>
  <c r="V40" i="3"/>
  <c r="P53" i="3"/>
  <c r="P47" i="3"/>
  <c r="V38" i="3"/>
  <c r="V44" i="3"/>
  <c r="O14" i="3"/>
  <c r="P14" i="3" s="1"/>
  <c r="P34" i="3"/>
  <c r="P38" i="3"/>
  <c r="P55" i="3"/>
  <c r="N15" i="3"/>
  <c r="P15" i="3" s="1"/>
  <c r="P30" i="3"/>
  <c r="P31" i="3"/>
  <c r="U16" i="3"/>
  <c r="V16" i="3" s="1"/>
  <c r="N22" i="3"/>
  <c r="P22" i="3" s="1"/>
  <c r="P56" i="3"/>
  <c r="O3" i="3"/>
  <c r="P3" i="3" s="1"/>
  <c r="P54" i="3"/>
  <c r="P39" i="3"/>
  <c r="P52" i="3"/>
  <c r="P44" i="3"/>
  <c r="P40" i="3"/>
  <c r="V34" i="3"/>
  <c r="P49" i="3"/>
  <c r="P42" i="3"/>
  <c r="P41" i="3"/>
  <c r="V42" i="3"/>
  <c r="P46" i="3"/>
  <c r="V33" i="3"/>
  <c r="V32" i="3"/>
  <c r="V54" i="3"/>
  <c r="P48" i="3"/>
  <c r="P50" i="3"/>
  <c r="N17" i="3"/>
  <c r="P17" i="3" s="1"/>
  <c r="V48" i="3"/>
  <c r="O28" i="3"/>
  <c r="N28" i="3"/>
  <c r="U26" i="3"/>
  <c r="T26" i="3"/>
  <c r="O25" i="3"/>
  <c r="N25" i="3"/>
  <c r="U25" i="3"/>
  <c r="T25" i="3"/>
  <c r="V45" i="3"/>
  <c r="U28" i="3"/>
  <c r="T28" i="3"/>
  <c r="O26" i="3"/>
  <c r="N26" i="3"/>
  <c r="N27" i="3"/>
  <c r="P27" i="3" s="1"/>
  <c r="N23" i="3"/>
  <c r="P23" i="3" s="1"/>
  <c r="P58" i="3"/>
  <c r="P51" i="3"/>
  <c r="P32" i="3"/>
  <c r="T14" i="3"/>
  <c r="V14" i="3" s="1"/>
  <c r="T27" i="3"/>
  <c r="V27" i="3" s="1"/>
  <c r="T23" i="3"/>
  <c r="V23" i="3" s="1"/>
  <c r="N13" i="3"/>
  <c r="P13" i="3" s="1"/>
  <c r="P45" i="3"/>
  <c r="V39" i="3"/>
  <c r="U3" i="3"/>
  <c r="T3" i="3"/>
  <c r="E9" i="6" l="1"/>
  <c r="W58" i="3"/>
  <c r="D14" i="6" s="1"/>
  <c r="Q58" i="3"/>
  <c r="D9" i="6"/>
  <c r="P28" i="3"/>
  <c r="V26" i="3"/>
  <c r="P26" i="3"/>
  <c r="P25" i="3"/>
  <c r="V25" i="3"/>
  <c r="V28" i="3"/>
  <c r="V3" i="3"/>
  <c r="D18" i="6" l="1"/>
  <c r="D19" i="6" s="1"/>
  <c r="Q30" i="3"/>
  <c r="E18" i="6" s="1"/>
  <c r="W30" i="3"/>
  <c r="D13" i="6"/>
  <c r="D17" i="6" l="1"/>
  <c r="E17" i="6"/>
  <c r="E19" i="6"/>
  <c r="E14" i="6"/>
  <c r="E13" i="6" l="1"/>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34">
    <bk>
      <extLst>
        <ext uri="{3e2802c4-a4d2-4d8b-9148-e3be6c30e623}">
          <xlrd:rvb i="0"/>
        </ext>
      </extLst>
    </bk>
    <bk>
      <extLst>
        <ext uri="{3e2802c4-a4d2-4d8b-9148-e3be6c30e623}">
          <xlrd:rvb i="1"/>
        </ext>
      </extLst>
    </bk>
    <bk>
      <extLst>
        <ext uri="{3e2802c4-a4d2-4d8b-9148-e3be6c30e623}">
          <xlrd:rvb i="2"/>
        </ext>
      </extLst>
    </bk>
    <bk>
      <extLst>
        <ext uri="{3e2802c4-a4d2-4d8b-9148-e3be6c30e623}">
          <xlrd:rvb i="3"/>
        </ext>
      </extLst>
    </bk>
    <bk>
      <extLst>
        <ext uri="{3e2802c4-a4d2-4d8b-9148-e3be6c30e623}">
          <xlrd:rvb i="4"/>
        </ext>
      </extLst>
    </bk>
    <bk>
      <extLst>
        <ext uri="{3e2802c4-a4d2-4d8b-9148-e3be6c30e623}">
          <xlrd:rvb i="5"/>
        </ext>
      </extLst>
    </bk>
    <bk>
      <extLst>
        <ext uri="{3e2802c4-a4d2-4d8b-9148-e3be6c30e623}">
          <xlrd:rvb i="6"/>
        </ext>
      </extLst>
    </bk>
    <bk>
      <extLst>
        <ext uri="{3e2802c4-a4d2-4d8b-9148-e3be6c30e623}">
          <xlrd:rvb i="7"/>
        </ext>
      </extLst>
    </bk>
    <bk>
      <extLst>
        <ext uri="{3e2802c4-a4d2-4d8b-9148-e3be6c30e623}">
          <xlrd:rvb i="8"/>
        </ext>
      </extLst>
    </bk>
    <bk>
      <extLst>
        <ext uri="{3e2802c4-a4d2-4d8b-9148-e3be6c30e623}">
          <xlrd:rvb i="9"/>
        </ext>
      </extLst>
    </bk>
    <bk>
      <extLst>
        <ext uri="{3e2802c4-a4d2-4d8b-9148-e3be6c30e623}">
          <xlrd:rvb i="10"/>
        </ext>
      </extLst>
    </bk>
    <bk>
      <extLst>
        <ext uri="{3e2802c4-a4d2-4d8b-9148-e3be6c30e623}">
          <xlrd:rvb i="11"/>
        </ext>
      </extLst>
    </bk>
    <bk>
      <extLst>
        <ext uri="{3e2802c4-a4d2-4d8b-9148-e3be6c30e623}">
          <xlrd:rvb i="12"/>
        </ext>
      </extLst>
    </bk>
    <bk>
      <extLst>
        <ext uri="{3e2802c4-a4d2-4d8b-9148-e3be6c30e623}">
          <xlrd:rvb i="13"/>
        </ext>
      </extLst>
    </bk>
    <bk>
      <extLst>
        <ext uri="{3e2802c4-a4d2-4d8b-9148-e3be6c30e623}">
          <xlrd:rvb i="14"/>
        </ext>
      </extLst>
    </bk>
    <bk>
      <extLst>
        <ext uri="{3e2802c4-a4d2-4d8b-9148-e3be6c30e623}">
          <xlrd:rvb i="15"/>
        </ext>
      </extLst>
    </bk>
    <bk>
      <extLst>
        <ext uri="{3e2802c4-a4d2-4d8b-9148-e3be6c30e623}">
          <xlrd:rvb i="16"/>
        </ext>
      </extLst>
    </bk>
    <bk>
      <extLst>
        <ext uri="{3e2802c4-a4d2-4d8b-9148-e3be6c30e623}">
          <xlrd:rvb i="17"/>
        </ext>
      </extLst>
    </bk>
    <bk>
      <extLst>
        <ext uri="{3e2802c4-a4d2-4d8b-9148-e3be6c30e623}">
          <xlrd:rvb i="18"/>
        </ext>
      </extLst>
    </bk>
    <bk>
      <extLst>
        <ext uri="{3e2802c4-a4d2-4d8b-9148-e3be6c30e623}">
          <xlrd:rvb i="19"/>
        </ext>
      </extLst>
    </bk>
    <bk>
      <extLst>
        <ext uri="{3e2802c4-a4d2-4d8b-9148-e3be6c30e623}">
          <xlrd:rvb i="20"/>
        </ext>
      </extLst>
    </bk>
    <bk>
      <extLst>
        <ext uri="{3e2802c4-a4d2-4d8b-9148-e3be6c30e623}">
          <xlrd:rvb i="21"/>
        </ext>
      </extLst>
    </bk>
    <bk>
      <extLst>
        <ext uri="{3e2802c4-a4d2-4d8b-9148-e3be6c30e623}">
          <xlrd:rvb i="22"/>
        </ext>
      </extLst>
    </bk>
    <bk>
      <extLst>
        <ext uri="{3e2802c4-a4d2-4d8b-9148-e3be6c30e623}">
          <xlrd:rvb i="23"/>
        </ext>
      </extLst>
    </bk>
    <bk>
      <extLst>
        <ext uri="{3e2802c4-a4d2-4d8b-9148-e3be6c30e623}">
          <xlrd:rvb i="24"/>
        </ext>
      </extLst>
    </bk>
    <bk>
      <extLst>
        <ext uri="{3e2802c4-a4d2-4d8b-9148-e3be6c30e623}">
          <xlrd:rvb i="25"/>
        </ext>
      </extLst>
    </bk>
    <bk>
      <extLst>
        <ext uri="{3e2802c4-a4d2-4d8b-9148-e3be6c30e623}">
          <xlrd:rvb i="26"/>
        </ext>
      </extLst>
    </bk>
    <bk>
      <extLst>
        <ext uri="{3e2802c4-a4d2-4d8b-9148-e3be6c30e623}">
          <xlrd:rvb i="27"/>
        </ext>
      </extLst>
    </bk>
    <bk>
      <extLst>
        <ext uri="{3e2802c4-a4d2-4d8b-9148-e3be6c30e623}">
          <xlrd:rvb i="28"/>
        </ext>
      </extLst>
    </bk>
    <bk>
      <extLst>
        <ext uri="{3e2802c4-a4d2-4d8b-9148-e3be6c30e623}">
          <xlrd:rvb i="29"/>
        </ext>
      </extLst>
    </bk>
    <bk>
      <extLst>
        <ext uri="{3e2802c4-a4d2-4d8b-9148-e3be6c30e623}">
          <xlrd:rvb i="30"/>
        </ext>
      </extLst>
    </bk>
    <bk>
      <extLst>
        <ext uri="{3e2802c4-a4d2-4d8b-9148-e3be6c30e623}">
          <xlrd:rvb i="31"/>
        </ext>
      </extLst>
    </bk>
    <bk>
      <extLst>
        <ext uri="{3e2802c4-a4d2-4d8b-9148-e3be6c30e623}">
          <xlrd:rvb i="32"/>
        </ext>
      </extLst>
    </bk>
    <bk>
      <extLst>
        <ext uri="{3e2802c4-a4d2-4d8b-9148-e3be6c30e623}">
          <xlrd:rvb i="33"/>
        </ext>
      </extLst>
    </bk>
    <bk>
      <extLst>
        <ext uri="{3e2802c4-a4d2-4d8b-9148-e3be6c30e623}">
          <xlrd:rvb i="34"/>
        </ext>
      </extLst>
    </bk>
    <bk>
      <extLst>
        <ext uri="{3e2802c4-a4d2-4d8b-9148-e3be6c30e623}">
          <xlrd:rvb i="35"/>
        </ext>
      </extLst>
    </bk>
    <bk>
      <extLst>
        <ext uri="{3e2802c4-a4d2-4d8b-9148-e3be6c30e623}">
          <xlrd:rvb i="36"/>
        </ext>
      </extLst>
    </bk>
    <bk>
      <extLst>
        <ext uri="{3e2802c4-a4d2-4d8b-9148-e3be6c30e623}">
          <xlrd:rvb i="37"/>
        </ext>
      </extLst>
    </bk>
    <bk>
      <extLst>
        <ext uri="{3e2802c4-a4d2-4d8b-9148-e3be6c30e623}">
          <xlrd:rvb i="38"/>
        </ext>
      </extLst>
    </bk>
    <bk>
      <extLst>
        <ext uri="{3e2802c4-a4d2-4d8b-9148-e3be6c30e623}">
          <xlrd:rvb i="39"/>
        </ext>
      </extLst>
    </bk>
    <bk>
      <extLst>
        <ext uri="{3e2802c4-a4d2-4d8b-9148-e3be6c30e623}">
          <xlrd:rvb i="40"/>
        </ext>
      </extLst>
    </bk>
    <bk>
      <extLst>
        <ext uri="{3e2802c4-a4d2-4d8b-9148-e3be6c30e623}">
          <xlrd:rvb i="41"/>
        </ext>
      </extLst>
    </bk>
    <bk>
      <extLst>
        <ext uri="{3e2802c4-a4d2-4d8b-9148-e3be6c30e623}">
          <xlrd:rvb i="42"/>
        </ext>
      </extLst>
    </bk>
    <bk>
      <extLst>
        <ext uri="{3e2802c4-a4d2-4d8b-9148-e3be6c30e623}">
          <xlrd:rvb i="43"/>
        </ext>
      </extLst>
    </bk>
    <bk>
      <extLst>
        <ext uri="{3e2802c4-a4d2-4d8b-9148-e3be6c30e623}">
          <xlrd:rvb i="44"/>
        </ext>
      </extLst>
    </bk>
    <bk>
      <extLst>
        <ext uri="{3e2802c4-a4d2-4d8b-9148-e3be6c30e623}">
          <xlrd:rvb i="45"/>
        </ext>
      </extLst>
    </bk>
    <bk>
      <extLst>
        <ext uri="{3e2802c4-a4d2-4d8b-9148-e3be6c30e623}">
          <xlrd:rvb i="46"/>
        </ext>
      </extLst>
    </bk>
    <bk>
      <extLst>
        <ext uri="{3e2802c4-a4d2-4d8b-9148-e3be6c30e623}">
          <xlrd:rvb i="47"/>
        </ext>
      </extLst>
    </bk>
    <bk>
      <extLst>
        <ext uri="{3e2802c4-a4d2-4d8b-9148-e3be6c30e623}">
          <xlrd:rvb i="48"/>
        </ext>
      </extLst>
    </bk>
    <bk>
      <extLst>
        <ext uri="{3e2802c4-a4d2-4d8b-9148-e3be6c30e623}">
          <xlrd:rvb i="49"/>
        </ext>
      </extLst>
    </bk>
    <bk>
      <extLst>
        <ext uri="{3e2802c4-a4d2-4d8b-9148-e3be6c30e623}">
          <xlrd:rvb i="50"/>
        </ext>
      </extLst>
    </bk>
    <bk>
      <extLst>
        <ext uri="{3e2802c4-a4d2-4d8b-9148-e3be6c30e623}">
          <xlrd:rvb i="51"/>
        </ext>
      </extLst>
    </bk>
    <bk>
      <extLst>
        <ext uri="{3e2802c4-a4d2-4d8b-9148-e3be6c30e623}">
          <xlrd:rvb i="52"/>
        </ext>
      </extLst>
    </bk>
    <bk>
      <extLst>
        <ext uri="{3e2802c4-a4d2-4d8b-9148-e3be6c30e623}">
          <xlrd:rvb i="53"/>
        </ext>
      </extLst>
    </bk>
    <bk>
      <extLst>
        <ext uri="{3e2802c4-a4d2-4d8b-9148-e3be6c30e623}">
          <xlrd:rvb i="54"/>
        </ext>
      </extLst>
    </bk>
    <bk>
      <extLst>
        <ext uri="{3e2802c4-a4d2-4d8b-9148-e3be6c30e623}">
          <xlrd:rvb i="55"/>
        </ext>
      </extLst>
    </bk>
    <bk>
      <extLst>
        <ext uri="{3e2802c4-a4d2-4d8b-9148-e3be6c30e623}">
          <xlrd:rvb i="56"/>
        </ext>
      </extLst>
    </bk>
    <bk>
      <extLst>
        <ext uri="{3e2802c4-a4d2-4d8b-9148-e3be6c30e623}">
          <xlrd:rvb i="57"/>
        </ext>
      </extLst>
    </bk>
    <bk>
      <extLst>
        <ext uri="{3e2802c4-a4d2-4d8b-9148-e3be6c30e623}">
          <xlrd:rvb i="58"/>
        </ext>
      </extLst>
    </bk>
    <bk>
      <extLst>
        <ext uri="{3e2802c4-a4d2-4d8b-9148-e3be6c30e623}">
          <xlrd:rvb i="59"/>
        </ext>
      </extLst>
    </bk>
    <bk>
      <extLst>
        <ext uri="{3e2802c4-a4d2-4d8b-9148-e3be6c30e623}">
          <xlrd:rvb i="60"/>
        </ext>
      </extLst>
    </bk>
    <bk>
      <extLst>
        <ext uri="{3e2802c4-a4d2-4d8b-9148-e3be6c30e623}">
          <xlrd:rvb i="61"/>
        </ext>
      </extLst>
    </bk>
    <bk>
      <extLst>
        <ext uri="{3e2802c4-a4d2-4d8b-9148-e3be6c30e623}">
          <xlrd:rvb i="62"/>
        </ext>
      </extLst>
    </bk>
    <bk>
      <extLst>
        <ext uri="{3e2802c4-a4d2-4d8b-9148-e3be6c30e623}">
          <xlrd:rvb i="63"/>
        </ext>
      </extLst>
    </bk>
    <bk>
      <extLst>
        <ext uri="{3e2802c4-a4d2-4d8b-9148-e3be6c30e623}">
          <xlrd:rvb i="64"/>
        </ext>
      </extLst>
    </bk>
    <bk>
      <extLst>
        <ext uri="{3e2802c4-a4d2-4d8b-9148-e3be6c30e623}">
          <xlrd:rvb i="65"/>
        </ext>
      </extLst>
    </bk>
    <bk>
      <extLst>
        <ext uri="{3e2802c4-a4d2-4d8b-9148-e3be6c30e623}">
          <xlrd:rvb i="66"/>
        </ext>
      </extLst>
    </bk>
    <bk>
      <extLst>
        <ext uri="{3e2802c4-a4d2-4d8b-9148-e3be6c30e623}">
          <xlrd:rvb i="67"/>
        </ext>
      </extLst>
    </bk>
    <bk>
      <extLst>
        <ext uri="{3e2802c4-a4d2-4d8b-9148-e3be6c30e623}">
          <xlrd:rvb i="68"/>
        </ext>
      </extLst>
    </bk>
    <bk>
      <extLst>
        <ext uri="{3e2802c4-a4d2-4d8b-9148-e3be6c30e623}">
          <xlrd:rvb i="69"/>
        </ext>
      </extLst>
    </bk>
    <bk>
      <extLst>
        <ext uri="{3e2802c4-a4d2-4d8b-9148-e3be6c30e623}">
          <xlrd:rvb i="70"/>
        </ext>
      </extLst>
    </bk>
    <bk>
      <extLst>
        <ext uri="{3e2802c4-a4d2-4d8b-9148-e3be6c30e623}">
          <xlrd:rvb i="71"/>
        </ext>
      </extLst>
    </bk>
    <bk>
      <extLst>
        <ext uri="{3e2802c4-a4d2-4d8b-9148-e3be6c30e623}">
          <xlrd:rvb i="72"/>
        </ext>
      </extLst>
    </bk>
    <bk>
      <extLst>
        <ext uri="{3e2802c4-a4d2-4d8b-9148-e3be6c30e623}">
          <xlrd:rvb i="73"/>
        </ext>
      </extLst>
    </bk>
    <bk>
      <extLst>
        <ext uri="{3e2802c4-a4d2-4d8b-9148-e3be6c30e623}">
          <xlrd:rvb i="74"/>
        </ext>
      </extLst>
    </bk>
    <bk>
      <extLst>
        <ext uri="{3e2802c4-a4d2-4d8b-9148-e3be6c30e623}">
          <xlrd:rvb i="75"/>
        </ext>
      </extLst>
    </bk>
    <bk>
      <extLst>
        <ext uri="{3e2802c4-a4d2-4d8b-9148-e3be6c30e623}">
          <xlrd:rvb i="76"/>
        </ext>
      </extLst>
    </bk>
    <bk>
      <extLst>
        <ext uri="{3e2802c4-a4d2-4d8b-9148-e3be6c30e623}">
          <xlrd:rvb i="77"/>
        </ext>
      </extLst>
    </bk>
    <bk>
      <extLst>
        <ext uri="{3e2802c4-a4d2-4d8b-9148-e3be6c30e623}">
          <xlrd:rvb i="78"/>
        </ext>
      </extLst>
    </bk>
    <bk>
      <extLst>
        <ext uri="{3e2802c4-a4d2-4d8b-9148-e3be6c30e623}">
          <xlrd:rvb i="79"/>
        </ext>
      </extLst>
    </bk>
    <bk>
      <extLst>
        <ext uri="{3e2802c4-a4d2-4d8b-9148-e3be6c30e623}">
          <xlrd:rvb i="80"/>
        </ext>
      </extLst>
    </bk>
    <bk>
      <extLst>
        <ext uri="{3e2802c4-a4d2-4d8b-9148-e3be6c30e623}">
          <xlrd:rvb i="81"/>
        </ext>
      </extLst>
    </bk>
    <bk>
      <extLst>
        <ext uri="{3e2802c4-a4d2-4d8b-9148-e3be6c30e623}">
          <xlrd:rvb i="82"/>
        </ext>
      </extLst>
    </bk>
    <bk>
      <extLst>
        <ext uri="{3e2802c4-a4d2-4d8b-9148-e3be6c30e623}">
          <xlrd:rvb i="83"/>
        </ext>
      </extLst>
    </bk>
    <bk>
      <extLst>
        <ext uri="{3e2802c4-a4d2-4d8b-9148-e3be6c30e623}">
          <xlrd:rvb i="84"/>
        </ext>
      </extLst>
    </bk>
    <bk>
      <extLst>
        <ext uri="{3e2802c4-a4d2-4d8b-9148-e3be6c30e623}">
          <xlrd:rvb i="85"/>
        </ext>
      </extLst>
    </bk>
    <bk>
      <extLst>
        <ext uri="{3e2802c4-a4d2-4d8b-9148-e3be6c30e623}">
          <xlrd:rvb i="86"/>
        </ext>
      </extLst>
    </bk>
    <bk>
      <extLst>
        <ext uri="{3e2802c4-a4d2-4d8b-9148-e3be6c30e623}">
          <xlrd:rvb i="87"/>
        </ext>
      </extLst>
    </bk>
    <bk>
      <extLst>
        <ext uri="{3e2802c4-a4d2-4d8b-9148-e3be6c30e623}">
          <xlrd:rvb i="88"/>
        </ext>
      </extLst>
    </bk>
    <bk>
      <extLst>
        <ext uri="{3e2802c4-a4d2-4d8b-9148-e3be6c30e623}">
          <xlrd:rvb i="89"/>
        </ext>
      </extLst>
    </bk>
    <bk>
      <extLst>
        <ext uri="{3e2802c4-a4d2-4d8b-9148-e3be6c30e623}">
          <xlrd:rvb i="90"/>
        </ext>
      </extLst>
    </bk>
    <bk>
      <extLst>
        <ext uri="{3e2802c4-a4d2-4d8b-9148-e3be6c30e623}">
          <xlrd:rvb i="91"/>
        </ext>
      </extLst>
    </bk>
    <bk>
      <extLst>
        <ext uri="{3e2802c4-a4d2-4d8b-9148-e3be6c30e623}">
          <xlrd:rvb i="92"/>
        </ext>
      </extLst>
    </bk>
    <bk>
      <extLst>
        <ext uri="{3e2802c4-a4d2-4d8b-9148-e3be6c30e623}">
          <xlrd:rvb i="93"/>
        </ext>
      </extLst>
    </bk>
    <bk>
      <extLst>
        <ext uri="{3e2802c4-a4d2-4d8b-9148-e3be6c30e623}">
          <xlrd:rvb i="94"/>
        </ext>
      </extLst>
    </bk>
    <bk>
      <extLst>
        <ext uri="{3e2802c4-a4d2-4d8b-9148-e3be6c30e623}">
          <xlrd:rvb i="95"/>
        </ext>
      </extLst>
    </bk>
    <bk>
      <extLst>
        <ext uri="{3e2802c4-a4d2-4d8b-9148-e3be6c30e623}">
          <xlrd:rvb i="96"/>
        </ext>
      </extLst>
    </bk>
    <bk>
      <extLst>
        <ext uri="{3e2802c4-a4d2-4d8b-9148-e3be6c30e623}">
          <xlrd:rvb i="97"/>
        </ext>
      </extLst>
    </bk>
    <bk>
      <extLst>
        <ext uri="{3e2802c4-a4d2-4d8b-9148-e3be6c30e623}">
          <xlrd:rvb i="98"/>
        </ext>
      </extLst>
    </bk>
    <bk>
      <extLst>
        <ext uri="{3e2802c4-a4d2-4d8b-9148-e3be6c30e623}">
          <xlrd:rvb i="99"/>
        </ext>
      </extLst>
    </bk>
    <bk>
      <extLst>
        <ext uri="{3e2802c4-a4d2-4d8b-9148-e3be6c30e623}">
          <xlrd:rvb i="100"/>
        </ext>
      </extLst>
    </bk>
    <bk>
      <extLst>
        <ext uri="{3e2802c4-a4d2-4d8b-9148-e3be6c30e623}">
          <xlrd:rvb i="101"/>
        </ext>
      </extLst>
    </bk>
    <bk>
      <extLst>
        <ext uri="{3e2802c4-a4d2-4d8b-9148-e3be6c30e623}">
          <xlrd:rvb i="102"/>
        </ext>
      </extLst>
    </bk>
    <bk>
      <extLst>
        <ext uri="{3e2802c4-a4d2-4d8b-9148-e3be6c30e623}">
          <xlrd:rvb i="103"/>
        </ext>
      </extLst>
    </bk>
    <bk>
      <extLst>
        <ext uri="{3e2802c4-a4d2-4d8b-9148-e3be6c30e623}">
          <xlrd:rvb i="104"/>
        </ext>
      </extLst>
    </bk>
    <bk>
      <extLst>
        <ext uri="{3e2802c4-a4d2-4d8b-9148-e3be6c30e623}">
          <xlrd:rvb i="105"/>
        </ext>
      </extLst>
    </bk>
    <bk>
      <extLst>
        <ext uri="{3e2802c4-a4d2-4d8b-9148-e3be6c30e623}">
          <xlrd:rvb i="106"/>
        </ext>
      </extLst>
    </bk>
    <bk>
      <extLst>
        <ext uri="{3e2802c4-a4d2-4d8b-9148-e3be6c30e623}">
          <xlrd:rvb i="107"/>
        </ext>
      </extLst>
    </bk>
    <bk>
      <extLst>
        <ext uri="{3e2802c4-a4d2-4d8b-9148-e3be6c30e623}">
          <xlrd:rvb i="108"/>
        </ext>
      </extLst>
    </bk>
    <bk>
      <extLst>
        <ext uri="{3e2802c4-a4d2-4d8b-9148-e3be6c30e623}">
          <xlrd:rvb i="109"/>
        </ext>
      </extLst>
    </bk>
    <bk>
      <extLst>
        <ext uri="{3e2802c4-a4d2-4d8b-9148-e3be6c30e623}">
          <xlrd:rvb i="110"/>
        </ext>
      </extLst>
    </bk>
    <bk>
      <extLst>
        <ext uri="{3e2802c4-a4d2-4d8b-9148-e3be6c30e623}">
          <xlrd:rvb i="111"/>
        </ext>
      </extLst>
    </bk>
    <bk>
      <extLst>
        <ext uri="{3e2802c4-a4d2-4d8b-9148-e3be6c30e623}">
          <xlrd:rvb i="112"/>
        </ext>
      </extLst>
    </bk>
    <bk>
      <extLst>
        <ext uri="{3e2802c4-a4d2-4d8b-9148-e3be6c30e623}">
          <xlrd:rvb i="113"/>
        </ext>
      </extLst>
    </bk>
    <bk>
      <extLst>
        <ext uri="{3e2802c4-a4d2-4d8b-9148-e3be6c30e623}">
          <xlrd:rvb i="114"/>
        </ext>
      </extLst>
    </bk>
    <bk>
      <extLst>
        <ext uri="{3e2802c4-a4d2-4d8b-9148-e3be6c30e623}">
          <xlrd:rvb i="115"/>
        </ext>
      </extLst>
    </bk>
    <bk>
      <extLst>
        <ext uri="{3e2802c4-a4d2-4d8b-9148-e3be6c30e623}">
          <xlrd:rvb i="116"/>
        </ext>
      </extLst>
    </bk>
    <bk>
      <extLst>
        <ext uri="{3e2802c4-a4d2-4d8b-9148-e3be6c30e623}">
          <xlrd:rvb i="117"/>
        </ext>
      </extLst>
    </bk>
    <bk>
      <extLst>
        <ext uri="{3e2802c4-a4d2-4d8b-9148-e3be6c30e623}">
          <xlrd:rvb i="118"/>
        </ext>
      </extLst>
    </bk>
    <bk>
      <extLst>
        <ext uri="{3e2802c4-a4d2-4d8b-9148-e3be6c30e623}">
          <xlrd:rvb i="119"/>
        </ext>
      </extLst>
    </bk>
    <bk>
      <extLst>
        <ext uri="{3e2802c4-a4d2-4d8b-9148-e3be6c30e623}">
          <xlrd:rvb i="120"/>
        </ext>
      </extLst>
    </bk>
    <bk>
      <extLst>
        <ext uri="{3e2802c4-a4d2-4d8b-9148-e3be6c30e623}">
          <xlrd:rvb i="121"/>
        </ext>
      </extLst>
    </bk>
    <bk>
      <extLst>
        <ext uri="{3e2802c4-a4d2-4d8b-9148-e3be6c30e623}">
          <xlrd:rvb i="122"/>
        </ext>
      </extLst>
    </bk>
    <bk>
      <extLst>
        <ext uri="{3e2802c4-a4d2-4d8b-9148-e3be6c30e623}">
          <xlrd:rvb i="123"/>
        </ext>
      </extLst>
    </bk>
    <bk>
      <extLst>
        <ext uri="{3e2802c4-a4d2-4d8b-9148-e3be6c30e623}">
          <xlrd:rvb i="124"/>
        </ext>
      </extLst>
    </bk>
    <bk>
      <extLst>
        <ext uri="{3e2802c4-a4d2-4d8b-9148-e3be6c30e623}">
          <xlrd:rvb i="125"/>
        </ext>
      </extLst>
    </bk>
    <bk>
      <extLst>
        <ext uri="{3e2802c4-a4d2-4d8b-9148-e3be6c30e623}">
          <xlrd:rvb i="126"/>
        </ext>
      </extLst>
    </bk>
    <bk>
      <extLst>
        <ext uri="{3e2802c4-a4d2-4d8b-9148-e3be6c30e623}">
          <xlrd:rvb i="127"/>
        </ext>
      </extLst>
    </bk>
    <bk>
      <extLst>
        <ext uri="{3e2802c4-a4d2-4d8b-9148-e3be6c30e623}">
          <xlrd:rvb i="128"/>
        </ext>
      </extLst>
    </bk>
    <bk>
      <extLst>
        <ext uri="{3e2802c4-a4d2-4d8b-9148-e3be6c30e623}">
          <xlrd:rvb i="129"/>
        </ext>
      </extLst>
    </bk>
    <bk>
      <extLst>
        <ext uri="{3e2802c4-a4d2-4d8b-9148-e3be6c30e623}">
          <xlrd:rvb i="130"/>
        </ext>
      </extLst>
    </bk>
    <bk>
      <extLst>
        <ext uri="{3e2802c4-a4d2-4d8b-9148-e3be6c30e623}">
          <xlrd:rvb i="131"/>
        </ext>
      </extLst>
    </bk>
    <bk>
      <extLst>
        <ext uri="{3e2802c4-a4d2-4d8b-9148-e3be6c30e623}">
          <xlrd:rvb i="132"/>
        </ext>
      </extLst>
    </bk>
    <bk>
      <extLst>
        <ext uri="{3e2802c4-a4d2-4d8b-9148-e3be6c30e623}">
          <xlrd:rvb i="133"/>
        </ext>
      </extLst>
    </bk>
  </futureMetadata>
  <valueMetadata count="134">
    <bk>
      <rc t="1" v="0"/>
    </bk>
    <bk>
      <rc t="1" v="1"/>
    </bk>
    <bk>
      <rc t="1" v="2"/>
    </bk>
    <bk>
      <rc t="1" v="3"/>
    </bk>
    <bk>
      <rc t="1" v="4"/>
    </bk>
    <bk>
      <rc t="1" v="5"/>
    </bk>
    <bk>
      <rc t="1" v="6"/>
    </bk>
    <bk>
      <rc t="1" v="7"/>
    </bk>
    <bk>
      <rc t="1" v="8"/>
    </bk>
    <bk>
      <rc t="1" v="9"/>
    </bk>
    <bk>
      <rc t="1" v="10"/>
    </bk>
    <bk>
      <rc t="1" v="11"/>
    </bk>
    <bk>
      <rc t="1" v="12"/>
    </bk>
    <bk>
      <rc t="1" v="13"/>
    </bk>
    <bk>
      <rc t="1" v="14"/>
    </bk>
    <bk>
      <rc t="1" v="15"/>
    </bk>
    <bk>
      <rc t="1" v="16"/>
    </bk>
    <bk>
      <rc t="1" v="17"/>
    </bk>
    <bk>
      <rc t="1" v="18"/>
    </bk>
    <bk>
      <rc t="1" v="19"/>
    </bk>
    <bk>
      <rc t="1" v="20"/>
    </bk>
    <bk>
      <rc t="1" v="21"/>
    </bk>
    <bk>
      <rc t="1" v="22"/>
    </bk>
    <bk>
      <rc t="1" v="23"/>
    </bk>
    <bk>
      <rc t="1" v="24"/>
    </bk>
    <bk>
      <rc t="1" v="25"/>
    </bk>
    <bk>
      <rc t="1" v="26"/>
    </bk>
    <bk>
      <rc t="1" v="27"/>
    </bk>
    <bk>
      <rc t="1" v="28"/>
    </bk>
    <bk>
      <rc t="1" v="29"/>
    </bk>
    <bk>
      <rc t="1" v="30"/>
    </bk>
    <bk>
      <rc t="1" v="31"/>
    </bk>
    <bk>
      <rc t="1" v="32"/>
    </bk>
    <bk>
      <rc t="1" v="33"/>
    </bk>
    <bk>
      <rc t="1" v="34"/>
    </bk>
    <bk>
      <rc t="1" v="35"/>
    </bk>
    <bk>
      <rc t="1" v="36"/>
    </bk>
    <bk>
      <rc t="1" v="37"/>
    </bk>
    <bk>
      <rc t="1" v="38"/>
    </bk>
    <bk>
      <rc t="1" v="39"/>
    </bk>
    <bk>
      <rc t="1" v="40"/>
    </bk>
    <bk>
      <rc t="1" v="41"/>
    </bk>
    <bk>
      <rc t="1" v="42"/>
    </bk>
    <bk>
      <rc t="1" v="43"/>
    </bk>
    <bk>
      <rc t="1" v="44"/>
    </bk>
    <bk>
      <rc t="1" v="45"/>
    </bk>
    <bk>
      <rc t="1" v="46"/>
    </bk>
    <bk>
      <rc t="1" v="47"/>
    </bk>
    <bk>
      <rc t="1" v="48"/>
    </bk>
    <bk>
      <rc t="1" v="49"/>
    </bk>
    <bk>
      <rc t="1" v="50"/>
    </bk>
    <bk>
      <rc t="1" v="51"/>
    </bk>
    <bk>
      <rc t="1" v="52"/>
    </bk>
    <bk>
      <rc t="1" v="53"/>
    </bk>
    <bk>
      <rc t="1" v="54"/>
    </bk>
    <bk>
      <rc t="1" v="55"/>
    </bk>
    <bk>
      <rc t="1" v="56"/>
    </bk>
    <bk>
      <rc t="1" v="57"/>
    </bk>
    <bk>
      <rc t="1" v="58"/>
    </bk>
    <bk>
      <rc t="1" v="59"/>
    </bk>
    <bk>
      <rc t="1" v="60"/>
    </bk>
    <bk>
      <rc t="1" v="61"/>
    </bk>
    <bk>
      <rc t="1" v="62"/>
    </bk>
    <bk>
      <rc t="1" v="63"/>
    </bk>
    <bk>
      <rc t="1" v="64"/>
    </bk>
    <bk>
      <rc t="1" v="65"/>
    </bk>
    <bk>
      <rc t="1" v="66"/>
    </bk>
    <bk>
      <rc t="1" v="67"/>
    </bk>
    <bk>
      <rc t="1" v="68"/>
    </bk>
    <bk>
      <rc t="1" v="69"/>
    </bk>
    <bk>
      <rc t="1" v="70"/>
    </bk>
    <bk>
      <rc t="1" v="71"/>
    </bk>
    <bk>
      <rc t="1" v="72"/>
    </bk>
    <bk>
      <rc t="1" v="73"/>
    </bk>
    <bk>
      <rc t="1" v="74"/>
    </bk>
    <bk>
      <rc t="1" v="75"/>
    </bk>
    <bk>
      <rc t="1" v="76"/>
    </bk>
    <bk>
      <rc t="1" v="77"/>
    </bk>
    <bk>
      <rc t="1" v="78"/>
    </bk>
    <bk>
      <rc t="1" v="79"/>
    </bk>
    <bk>
      <rc t="1" v="80"/>
    </bk>
    <bk>
      <rc t="1" v="81"/>
    </bk>
    <bk>
      <rc t="1" v="82"/>
    </bk>
    <bk>
      <rc t="1" v="83"/>
    </bk>
    <bk>
      <rc t="1" v="84"/>
    </bk>
    <bk>
      <rc t="1" v="85"/>
    </bk>
    <bk>
      <rc t="1" v="86"/>
    </bk>
    <bk>
      <rc t="1" v="87"/>
    </bk>
    <bk>
      <rc t="1" v="88"/>
    </bk>
    <bk>
      <rc t="1" v="89"/>
    </bk>
    <bk>
      <rc t="1" v="90"/>
    </bk>
    <bk>
      <rc t="1" v="91"/>
    </bk>
    <bk>
      <rc t="1" v="92"/>
    </bk>
    <bk>
      <rc t="1" v="93"/>
    </bk>
    <bk>
      <rc t="1" v="94"/>
    </bk>
    <bk>
      <rc t="1" v="95"/>
    </bk>
    <bk>
      <rc t="1" v="96"/>
    </bk>
    <bk>
      <rc t="1" v="97"/>
    </bk>
    <bk>
      <rc t="1" v="98"/>
    </bk>
    <bk>
      <rc t="1" v="99"/>
    </bk>
    <bk>
      <rc t="1" v="100"/>
    </bk>
    <bk>
      <rc t="1" v="101"/>
    </bk>
    <bk>
      <rc t="1" v="102"/>
    </bk>
    <bk>
      <rc t="1" v="103"/>
    </bk>
    <bk>
      <rc t="1" v="104"/>
    </bk>
    <bk>
      <rc t="1" v="105"/>
    </bk>
    <bk>
      <rc t="1" v="106"/>
    </bk>
    <bk>
      <rc t="1" v="107"/>
    </bk>
    <bk>
      <rc t="1" v="108"/>
    </bk>
    <bk>
      <rc t="1" v="109"/>
    </bk>
    <bk>
      <rc t="1" v="110"/>
    </bk>
    <bk>
      <rc t="1" v="111"/>
    </bk>
    <bk>
      <rc t="1" v="112"/>
    </bk>
    <bk>
      <rc t="1" v="113"/>
    </bk>
    <bk>
      <rc t="1" v="114"/>
    </bk>
    <bk>
      <rc t="1" v="115"/>
    </bk>
    <bk>
      <rc t="1" v="116"/>
    </bk>
    <bk>
      <rc t="1" v="117"/>
    </bk>
    <bk>
      <rc t="1" v="118"/>
    </bk>
    <bk>
      <rc t="1" v="119"/>
    </bk>
    <bk>
      <rc t="1" v="120"/>
    </bk>
    <bk>
      <rc t="1" v="121"/>
    </bk>
    <bk>
      <rc t="1" v="122"/>
    </bk>
    <bk>
      <rc t="1" v="123"/>
    </bk>
    <bk>
      <rc t="1" v="124"/>
    </bk>
    <bk>
      <rc t="1" v="125"/>
    </bk>
    <bk>
      <rc t="1" v="126"/>
    </bk>
    <bk>
      <rc t="1" v="127"/>
    </bk>
    <bk>
      <rc t="1" v="128"/>
    </bk>
    <bk>
      <rc t="1" v="129"/>
    </bk>
    <bk>
      <rc t="1" v="130"/>
    </bk>
    <bk>
      <rc t="1" v="131"/>
    </bk>
    <bk>
      <rc t="1" v="132"/>
    </bk>
    <bk>
      <rc t="1" v="133"/>
    </bk>
  </valueMetadata>
</metadata>
</file>

<file path=xl/sharedStrings.xml><?xml version="1.0" encoding="utf-8"?>
<sst xmlns="http://schemas.openxmlformats.org/spreadsheetml/2006/main" count="696" uniqueCount="183">
  <si>
    <t>Period</t>
  </si>
  <si>
    <t>IRR</t>
  </si>
  <si>
    <t>TVPI</t>
  </si>
  <si>
    <t>Date</t>
  </si>
  <si>
    <t>Contribution</t>
  </si>
  <si>
    <t>Distribution</t>
  </si>
  <si>
    <t>NAV</t>
  </si>
  <si>
    <t>Cumulative Contribution</t>
  </si>
  <si>
    <t>Cumulative Distribution</t>
  </si>
  <si>
    <t>Index</t>
  </si>
  <si>
    <t>FV Factor</t>
  </si>
  <si>
    <t>FV_contribution</t>
  </si>
  <si>
    <t>FV_Distribution</t>
  </si>
  <si>
    <t>Net Cash Flow</t>
  </si>
  <si>
    <t>Fund IRR</t>
  </si>
  <si>
    <t>Net CF</t>
  </si>
  <si>
    <t>Manager</t>
  </si>
  <si>
    <t>Fund</t>
  </si>
  <si>
    <t>USER INPUTS</t>
  </si>
  <si>
    <t>Fund TVPI</t>
  </si>
  <si>
    <t>Manager 1</t>
  </si>
  <si>
    <t>Fund 1</t>
  </si>
  <si>
    <t>Manager 2</t>
  </si>
  <si>
    <t>Fund 2</t>
  </si>
  <si>
    <t>=PRIVATEMETRICS.METRICS('private2000 EW LCL','Index Price')</t>
  </si>
  <si>
    <t>Index 1</t>
  </si>
  <si>
    <t>Index 2</t>
  </si>
  <si>
    <t>Beta</t>
  </si>
  <si>
    <t>OVERVIEW</t>
  </si>
  <si>
    <t>REFERENCES</t>
  </si>
  <si>
    <t>SPREADSHEET CONTENTS</t>
  </si>
  <si>
    <t>USING THE SPREADSHEET</t>
  </si>
  <si>
    <t>privateMetrics Use Case</t>
  </si>
  <si>
    <t>Fund Selection and Alpha Tracking</t>
  </si>
  <si>
    <t>EXAMPLE ALPHA TRACKING USING THE PRIVATE METRICS EXCEL ADD-IN</t>
  </si>
  <si>
    <t>This document is the companion to the privateMetrics use case "Fund Selection and Alpha Tracking" and provides an example of the use of the privateMetrics indices for performance assessment of a private asset fund. This example illustrates the usability of different infrastructure and private equity indices to calculate Direct Alpha and Beta of private asset funds which can be used for relative performance assessment and ongoing monitoring of a fund.</t>
  </si>
  <si>
    <t>Using this spreadsheet requires installing the privateMetrics® Excel Add-in. See references for a complete guide. 
All output in this spreadsheet are obtained from the Excel Add-in with exception to public equity indices which are supplied from external sources.</t>
  </si>
  <si>
    <t>Private Equity Index Methodology</t>
  </si>
  <si>
    <t>Private Infrastructure Index Methodology</t>
  </si>
  <si>
    <t>PrivateMetrics Excel AddIn Guide</t>
  </si>
  <si>
    <t>This document includes the following sheets: 
1. OVERVIEW 
2.USER INPUT: Sheet where users will enter the cash flows and periodic NAVs of the funds they want to evaluate. 
3. INDEX 1/2: to use the private Metrics API and pull the historical time series of the seelcted infrastructure or private equity indices. 
4. CALC: it calculates the IRR of the fund and builds the workflow to calculate Direct Alpha of the fund against the selected indices.
5. RESULTS: shows the performance attribution of a private asset fund into Alpha and Beta components. it also demonstrates how this analysis can be used for a fair comparison between two funds.</t>
  </si>
  <si>
    <t>Benchmark</t>
  </si>
  <si>
    <t>Alpha</t>
  </si>
  <si>
    <t>Private Market Benchmark</t>
  </si>
  <si>
    <t>Public Equity Benchmark</t>
  </si>
  <si>
    <t>Alpha - Investment Selection</t>
  </si>
  <si>
    <t>Alpha - Allocation Tilt</t>
  </si>
  <si>
    <t>As of Date</t>
  </si>
  <si>
    <t>2024-07-31</t>
  </si>
  <si>
    <t>Index Price</t>
  </si>
  <si>
    <t>2013-06-30</t>
  </si>
  <si>
    <t>2013-07-31</t>
  </si>
  <si>
    <t>2013-08-31</t>
  </si>
  <si>
    <t>2013-09-30</t>
  </si>
  <si>
    <t>2013-10-31</t>
  </si>
  <si>
    <t>2013-11-30</t>
  </si>
  <si>
    <t>2013-12-31</t>
  </si>
  <si>
    <t>2014-01-31</t>
  </si>
  <si>
    <t>2014-02-28</t>
  </si>
  <si>
    <t>2014-03-31</t>
  </si>
  <si>
    <t>2014-04-30</t>
  </si>
  <si>
    <t>2014-05-31</t>
  </si>
  <si>
    <t>2014-06-30</t>
  </si>
  <si>
    <t>2014-07-31</t>
  </si>
  <si>
    <t>2014-08-31</t>
  </si>
  <si>
    <t>2014-09-30</t>
  </si>
  <si>
    <t>2014-10-31</t>
  </si>
  <si>
    <t>2014-11-30</t>
  </si>
  <si>
    <t>2014-12-31</t>
  </si>
  <si>
    <t>2015-01-31</t>
  </si>
  <si>
    <t>2015-02-28</t>
  </si>
  <si>
    <t>2015-03-31</t>
  </si>
  <si>
    <t>2015-04-30</t>
  </si>
  <si>
    <t>2015-05-31</t>
  </si>
  <si>
    <t>2015-06-30</t>
  </si>
  <si>
    <t>2015-07-31</t>
  </si>
  <si>
    <t>2015-08-31</t>
  </si>
  <si>
    <t>2015-09-30</t>
  </si>
  <si>
    <t>2015-10-31</t>
  </si>
  <si>
    <t>2015-11-30</t>
  </si>
  <si>
    <t>2015-12-31</t>
  </si>
  <si>
    <t>2016-01-31</t>
  </si>
  <si>
    <t>2016-02-29</t>
  </si>
  <si>
    <t>2016-03-31</t>
  </si>
  <si>
    <t>2016-04-30</t>
  </si>
  <si>
    <t>2016-05-31</t>
  </si>
  <si>
    <t>2016-06-30</t>
  </si>
  <si>
    <t>2016-07-31</t>
  </si>
  <si>
    <t>2016-08-31</t>
  </si>
  <si>
    <t>2016-09-30</t>
  </si>
  <si>
    <t>2016-10-31</t>
  </si>
  <si>
    <t>2016-11-30</t>
  </si>
  <si>
    <t>2016-12-31</t>
  </si>
  <si>
    <t>2017-01-31</t>
  </si>
  <si>
    <t>2017-02-28</t>
  </si>
  <si>
    <t>2017-03-31</t>
  </si>
  <si>
    <t>2017-04-30</t>
  </si>
  <si>
    <t>2017-05-31</t>
  </si>
  <si>
    <t>2017-06-30</t>
  </si>
  <si>
    <t>2017-07-31</t>
  </si>
  <si>
    <t>2017-08-31</t>
  </si>
  <si>
    <t>2017-09-30</t>
  </si>
  <si>
    <t>2017-10-31</t>
  </si>
  <si>
    <t>2017-11-30</t>
  </si>
  <si>
    <t>2017-12-31</t>
  </si>
  <si>
    <t>2018-01-31</t>
  </si>
  <si>
    <t>2018-02-28</t>
  </si>
  <si>
    <t>2018-03-31</t>
  </si>
  <si>
    <t>2018-04-30</t>
  </si>
  <si>
    <t>2018-05-31</t>
  </si>
  <si>
    <t>2018-06-30</t>
  </si>
  <si>
    <t>2018-07-31</t>
  </si>
  <si>
    <t>2018-08-31</t>
  </si>
  <si>
    <t>2018-09-30</t>
  </si>
  <si>
    <t>2018-10-31</t>
  </si>
  <si>
    <t>2018-11-30</t>
  </si>
  <si>
    <t>2018-12-31</t>
  </si>
  <si>
    <t>2019-01-31</t>
  </si>
  <si>
    <t>2019-02-28</t>
  </si>
  <si>
    <t>2019-03-31</t>
  </si>
  <si>
    <t>2019-04-30</t>
  </si>
  <si>
    <t>2019-05-31</t>
  </si>
  <si>
    <t>2019-06-30</t>
  </si>
  <si>
    <t>2019-07-31</t>
  </si>
  <si>
    <t>2019-08-31</t>
  </si>
  <si>
    <t>2019-09-30</t>
  </si>
  <si>
    <t>2019-10-31</t>
  </si>
  <si>
    <t>2019-11-30</t>
  </si>
  <si>
    <t>2019-12-31</t>
  </si>
  <si>
    <t>2020-01-31</t>
  </si>
  <si>
    <t>2020-02-29</t>
  </si>
  <si>
    <t>2020-03-31</t>
  </si>
  <si>
    <t>2020-04-30</t>
  </si>
  <si>
    <t>2020-05-31</t>
  </si>
  <si>
    <t>2020-06-30</t>
  </si>
  <si>
    <t>2020-07-31</t>
  </si>
  <si>
    <t>2020-08-31</t>
  </si>
  <si>
    <t>2020-09-30</t>
  </si>
  <si>
    <t>2020-10-31</t>
  </si>
  <si>
    <t>2020-11-30</t>
  </si>
  <si>
    <t>2020-12-31</t>
  </si>
  <si>
    <t>2021-01-31</t>
  </si>
  <si>
    <t>2021-02-28</t>
  </si>
  <si>
    <t>2021-03-31</t>
  </si>
  <si>
    <t>2021-04-30</t>
  </si>
  <si>
    <t>2021-05-31</t>
  </si>
  <si>
    <t>2021-06-30</t>
  </si>
  <si>
    <t>2021-07-31</t>
  </si>
  <si>
    <t>2021-08-31</t>
  </si>
  <si>
    <t>2021-09-30</t>
  </si>
  <si>
    <t>2021-10-31</t>
  </si>
  <si>
    <t>2021-11-30</t>
  </si>
  <si>
    <t>2021-12-31</t>
  </si>
  <si>
    <t>2022-01-31</t>
  </si>
  <si>
    <t>2022-02-28</t>
  </si>
  <si>
    <t>2022-03-31</t>
  </si>
  <si>
    <t>2022-04-30</t>
  </si>
  <si>
    <t>2022-05-31</t>
  </si>
  <si>
    <t>2022-06-30</t>
  </si>
  <si>
    <t>2022-07-31</t>
  </si>
  <si>
    <t>2022-08-31</t>
  </si>
  <si>
    <t>2022-09-30</t>
  </si>
  <si>
    <t>2022-10-31</t>
  </si>
  <si>
    <t>2022-11-30</t>
  </si>
  <si>
    <t>2022-12-31</t>
  </si>
  <si>
    <t>2023-01-31</t>
  </si>
  <si>
    <t>2023-02-28</t>
  </si>
  <si>
    <t>2023-03-31</t>
  </si>
  <si>
    <t>2023-04-30</t>
  </si>
  <si>
    <t>2023-05-31</t>
  </si>
  <si>
    <t>2023-06-30</t>
  </si>
  <si>
    <t>2023-07-31</t>
  </si>
  <si>
    <t>2023-08-31</t>
  </si>
  <si>
    <t>2023-09-30</t>
  </si>
  <si>
    <t>2023-10-31</t>
  </si>
  <si>
    <t>2023-11-30</t>
  </si>
  <si>
    <t>2023-12-31</t>
  </si>
  <si>
    <t>2024-01-31</t>
  </si>
  <si>
    <t>2024-02-29</t>
  </si>
  <si>
    <t>2024-03-31</t>
  </si>
  <si>
    <t>2024-04-30</t>
  </si>
  <si>
    <t>2024-05-31</t>
  </si>
  <si>
    <t>2024-06-30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</si>
</sst>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21">
    <font>
      <sz val="12"/>
      <color theme="1"/>
      <name val="Aptos Narrow"/>
      <family val="2"/>
      <scheme val="minor"/>
    </font>
    <font>
      <sz val="12"/>
      <color theme="1"/>
      <name val="Aptos Narrow"/>
      <family val="2"/>
      <scheme val="minor"/>
    </font>
    <font>
      <sz val="12"/>
      <color theme="1"/>
      <name val="Helvetica"/>
      <family val="2"/>
    </font>
    <font>
      <b/>
      <sz val="12"/>
      <color theme="1"/>
      <name val="Aptos Narrow"/>
      <scheme val="minor"/>
    </font>
    <font>
      <b/>
      <sz val="12"/>
      <color theme="1"/>
      <name val="Helvetica"/>
      <family val="2"/>
    </font>
    <font>
      <sz val="12"/>
      <color theme="0" tint="-0.14999847407452621"/>
      <name val="Aptos Narrow"/>
      <family val="2"/>
      <scheme val="minor"/>
    </font>
    <font>
      <b/>
      <sz val="25"/>
      <color theme="1"/>
      <name val="Lato Regular"/>
    </font>
    <font>
      <b/>
      <sz val="20"/>
      <color theme="1"/>
      <name val="Lato Regular"/>
    </font>
    <font>
      <b/>
      <sz val="16"/>
      <color theme="0"/>
      <name val="Arial"/>
      <family val="2"/>
    </font>
    <font>
      <sz val="12"/>
      <color theme="0"/>
      <name val="Arial"/>
      <family val="2"/>
    </font>
    <font>
      <sz val="12"/>
      <color theme="1"/>
      <name val="Arial"/>
      <family val="2"/>
    </font>
    <font>
      <b/>
      <sz val="24"/>
      <color theme="1"/>
      <name val="Lato Regular"/>
    </font>
    <font>
      <sz val="16"/>
      <color theme="1"/>
      <name val="Lato Regular"/>
    </font>
    <font>
      <b/>
      <sz val="24"/>
      <color theme="1"/>
      <name val="Arial"/>
      <family val="2"/>
    </font>
    <font>
      <sz val="16"/>
      <color theme="1"/>
      <name val="Arial"/>
      <family val="2"/>
    </font>
    <font>
      <sz val="12"/>
      <color theme="1"/>
      <name val="Lato Regular"/>
    </font>
    <font>
      <sz val="18"/>
      <color theme="0"/>
      <name val="Lato Regular"/>
    </font>
    <font>
      <u/>
      <sz val="12"/>
      <color theme="10"/>
      <name val="Aptos Narrow"/>
      <family val="2"/>
      <scheme val="minor"/>
    </font>
    <font>
      <u/>
      <sz val="18"/>
      <color theme="10"/>
      <name val="Lato Regular"/>
    </font>
    <font>
      <sz val="18"/>
      <color theme="1"/>
      <name val="Lato Regular"/>
    </font>
    <font>
      <sz val="12"/>
      <color theme="3" tint="0.89999084444715716"/>
      <name val="Aptos Narrow"/>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2"/>
        <bgColor indexed="64"/>
      </patternFill>
    </fill>
    <fill>
      <patternFill patternType="solid">
        <fgColor theme="0" tint="-0.249977111117893"/>
        <bgColor indexed="64"/>
      </patternFill>
    </fill>
    <fill>
      <patternFill patternType="solid">
        <fgColor theme="4"/>
        <bgColor indexed="64"/>
      </patternFill>
    </fill>
  </fills>
  <borders count="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0" fontId="17" fillId="0" borderId="0" applyNumberFormat="0" applyFill="0" applyBorder="0" applyAlignment="0" applyProtection="0"/>
  </cellStyleXfs>
  <cellXfs count="62">
    <xf numFmtId="0" fontId="0" fillId="0" borderId="0" xfId="0"/>
    <xf numFmtId="0" fontId="2" fillId="0" borderId="0" xfId="0" applyFont="1"/>
    <xf numFmtId="14" fontId="0" fillId="0" borderId="0" xfId="0" applyNumberFormat="1"/>
    <xf numFmtId="43" fontId="0" fillId="0" borderId="0" xfId="1" applyFont="1"/>
    <xf numFmtId="10" fontId="0" fillId="0" borderId="0" xfId="1" applyNumberFormat="1" applyFont="1"/>
    <xf numFmtId="0" fontId="5" fillId="0" borderId="0" xfId="0" applyFont="1"/>
    <xf numFmtId="14" fontId="5" fillId="0" borderId="0" xfId="0" applyNumberFormat="1" applyFont="1"/>
    <xf numFmtId="0" fontId="0" fillId="2" borderId="0" xfId="0" applyFill="1"/>
    <xf numFmtId="0" fontId="3" fillId="2" borderId="0" xfId="0" applyFont="1" applyFill="1"/>
    <xf numFmtId="0" fontId="4" fillId="3" borderId="0" xfId="0" applyFont="1" applyFill="1"/>
    <xf numFmtId="14" fontId="2" fillId="3" borderId="0" xfId="0" applyNumberFormat="1" applyFont="1" applyFill="1"/>
    <xf numFmtId="4" fontId="2" fillId="3" borderId="0" xfId="0" applyNumberFormat="1" applyFont="1" applyFill="1"/>
    <xf numFmtId="0" fontId="2" fillId="3" borderId="0" xfId="0" applyFont="1" applyFill="1"/>
    <xf numFmtId="0" fontId="0" fillId="3" borderId="0" xfId="0" applyFill="1"/>
    <xf numFmtId="14" fontId="2" fillId="0" borderId="0" xfId="0" applyNumberFormat="1" applyFont="1"/>
    <xf numFmtId="1" fontId="2" fillId="0" borderId="0" xfId="0" applyNumberFormat="1" applyFont="1"/>
    <xf numFmtId="2" fontId="2" fillId="0" borderId="0" xfId="0" applyNumberFormat="1" applyFont="1"/>
    <xf numFmtId="0" fontId="8" fillId="5" borderId="0" xfId="0" applyFont="1" applyFill="1" applyAlignment="1">
      <alignment vertical="center"/>
    </xf>
    <xf numFmtId="0" fontId="9" fillId="5" borderId="0" xfId="0" applyFont="1" applyFill="1" applyAlignment="1">
      <alignment vertical="center"/>
    </xf>
    <xf numFmtId="0" fontId="9" fillId="5" borderId="0" xfId="0" applyFont="1" applyFill="1" applyAlignment="1">
      <alignment horizontal="center" vertical="center"/>
    </xf>
    <xf numFmtId="0" fontId="10" fillId="0" borderId="0" xfId="0" applyFont="1" applyAlignment="1">
      <alignment vertical="center"/>
    </xf>
    <xf numFmtId="0" fontId="11" fillId="0" borderId="0" xfId="0" applyFont="1"/>
    <xf numFmtId="0" fontId="12" fillId="0" borderId="0" xfId="0" applyFont="1" applyAlignment="1">
      <alignment vertical="top" wrapText="1"/>
    </xf>
    <xf numFmtId="0" fontId="13" fillId="0" borderId="0" xfId="0" applyFont="1" applyAlignment="1">
      <alignment vertical="center"/>
    </xf>
    <xf numFmtId="0" fontId="10" fillId="0" borderId="0" xfId="0" applyFont="1" applyAlignment="1">
      <alignment horizontal="left" vertical="center"/>
    </xf>
    <xf numFmtId="0" fontId="6" fillId="0" borderId="0" xfId="0" applyFont="1"/>
    <xf numFmtId="0" fontId="14" fillId="0" borderId="0" xfId="0" quotePrefix="1" applyFont="1" applyAlignment="1">
      <alignment vertical="center" wrapText="1"/>
    </xf>
    <xf numFmtId="0" fontId="15" fillId="0" borderId="0" xfId="0" applyFont="1"/>
    <xf numFmtId="0" fontId="15" fillId="0" borderId="0" xfId="0" applyFont="1" applyAlignment="1">
      <alignment horizontal="center" vertical="center"/>
    </xf>
    <xf numFmtId="0" fontId="18" fillId="0" borderId="0" xfId="3" quotePrefix="1" applyFont="1" applyAlignment="1">
      <alignment vertical="center"/>
    </xf>
    <xf numFmtId="0" fontId="19" fillId="0" borderId="0" xfId="0" quotePrefix="1" applyFont="1" applyAlignment="1">
      <alignment vertical="center"/>
    </xf>
    <xf numFmtId="14" fontId="20" fillId="0" borderId="0" xfId="0" applyNumberFormat="1" applyFont="1"/>
    <xf numFmtId="10" fontId="15" fillId="0" borderId="0" xfId="2" applyNumberFormat="1" applyFont="1" applyBorder="1" applyAlignment="1">
      <alignment horizontal="center" vertical="center"/>
    </xf>
    <xf numFmtId="2" fontId="15" fillId="0" borderId="0" xfId="2" applyNumberFormat="1" applyFont="1" applyBorder="1" applyAlignment="1">
      <alignment horizontal="center" vertical="center"/>
    </xf>
    <xf numFmtId="10" fontId="15" fillId="0" borderId="0" xfId="0" applyNumberFormat="1" applyFont="1" applyAlignment="1">
      <alignment horizontal="center"/>
    </xf>
    <xf numFmtId="0" fontId="15" fillId="0" borderId="0" xfId="0" applyFont="1" applyAlignment="1">
      <alignment horizontal="left" indent="2"/>
    </xf>
    <xf numFmtId="0" fontId="15" fillId="0" borderId="1" xfId="0" applyFont="1" applyBorder="1"/>
    <xf numFmtId="0" fontId="15" fillId="0" borderId="2" xfId="0" applyFont="1" applyBorder="1"/>
    <xf numFmtId="2" fontId="15" fillId="0" borderId="2" xfId="2" applyNumberFormat="1" applyFont="1" applyBorder="1" applyAlignment="1">
      <alignment horizontal="center" vertical="center"/>
    </xf>
    <xf numFmtId="2" fontId="15" fillId="0" borderId="3" xfId="2" applyNumberFormat="1" applyFont="1" applyBorder="1" applyAlignment="1">
      <alignment horizontal="center" vertical="center"/>
    </xf>
    <xf numFmtId="0" fontId="15" fillId="0" borderId="4" xfId="0" applyFont="1" applyBorder="1"/>
    <xf numFmtId="10" fontId="15" fillId="0" borderId="5" xfId="2" applyNumberFormat="1" applyFont="1" applyBorder="1" applyAlignment="1">
      <alignment horizontal="center" vertical="center"/>
    </xf>
    <xf numFmtId="0" fontId="15" fillId="0" borderId="6" xfId="0" applyFont="1" applyBorder="1"/>
    <xf numFmtId="0" fontId="15" fillId="0" borderId="7" xfId="0" applyFont="1" applyBorder="1"/>
    <xf numFmtId="10" fontId="15" fillId="0" borderId="7" xfId="2" applyNumberFormat="1" applyFont="1" applyBorder="1" applyAlignment="1">
      <alignment horizontal="center" vertical="center"/>
    </xf>
    <xf numFmtId="10" fontId="15" fillId="0" borderId="8" xfId="2" applyNumberFormat="1" applyFont="1" applyBorder="1" applyAlignment="1">
      <alignment horizontal="center" vertical="center"/>
    </xf>
    <xf numFmtId="10" fontId="15" fillId="0" borderId="2" xfId="2" applyNumberFormat="1" applyFont="1" applyBorder="1" applyAlignment="1">
      <alignment horizontal="center" vertical="center"/>
    </xf>
    <xf numFmtId="10" fontId="15" fillId="0" borderId="3" xfId="2" applyNumberFormat="1" applyFont="1" applyBorder="1" applyAlignment="1">
      <alignment horizontal="center" vertical="center"/>
    </xf>
    <xf numFmtId="10" fontId="15" fillId="0" borderId="5" xfId="0" applyNumberFormat="1" applyFont="1" applyBorder="1" applyAlignment="1">
      <alignment horizontal="center"/>
    </xf>
    <xf numFmtId="0" fontId="15" fillId="0" borderId="7" xfId="0" applyFont="1" applyBorder="1" applyAlignment="1">
      <alignment horizontal="left" indent="2"/>
    </xf>
    <xf numFmtId="0" fontId="16" fillId="5" borderId="1" xfId="0" applyFont="1" applyFill="1" applyBorder="1"/>
    <xf numFmtId="0" fontId="16" fillId="5" borderId="2" xfId="0" applyFont="1" applyFill="1" applyBorder="1"/>
    <xf numFmtId="0" fontId="16" fillId="5" borderId="2" xfId="0" applyFont="1" applyFill="1" applyBorder="1" applyAlignment="1">
      <alignment horizontal="center" vertical="center"/>
    </xf>
    <xf numFmtId="0" fontId="16" fillId="5" borderId="3" xfId="0" applyFont="1" applyFill="1" applyBorder="1" applyAlignment="1">
      <alignment horizontal="center" vertical="center"/>
    </xf>
    <xf numFmtId="2" fontId="15" fillId="0" borderId="5" xfId="2" applyNumberFormat="1" applyFont="1" applyBorder="1" applyAlignment="1">
      <alignment horizontal="center" vertical="center"/>
    </xf>
    <xf numFmtId="0" fontId="14" fillId="0" borderId="0" xfId="0" applyFont="1" applyAlignment="1">
      <alignment horizontal="left" vertical="center" wrapText="1"/>
    </xf>
    <xf numFmtId="0" fontId="6" fillId="0" borderId="0" xfId="0" applyFont="1" applyAlignment="1">
      <alignment horizontal="center"/>
    </xf>
    <xf numFmtId="0" fontId="0" fillId="0" borderId="0" xfId="0" applyAlignment="1">
      <alignment horizontal="center"/>
    </xf>
    <xf numFmtId="0" fontId="7" fillId="0" borderId="0" xfId="0" applyFont="1" applyAlignment="1">
      <alignment horizontal="center"/>
    </xf>
    <xf numFmtId="0" fontId="12" fillId="0" borderId="0" xfId="0" applyFont="1" applyAlignment="1">
      <alignment horizontal="left" vertical="top" wrapText="1"/>
    </xf>
    <xf numFmtId="0" fontId="2" fillId="4" borderId="0" xfId="0" quotePrefix="1" applyFont="1" applyFill="1" applyAlignment="1">
      <alignment horizontal="left"/>
    </xf>
    <xf numFmtId="0" fontId="3" fillId="0" borderId="0" xfId="0" applyFont="1" applyAlignment="1">
      <alignment horizontal="center"/>
    </xf>
  </cellXfs>
  <cellStyles count="4">
    <cellStyle name="Comma" xfId="1" builtinId="3"/>
    <cellStyle name="Hyperlink" xfId="3" builtinId="8"/>
    <cellStyle name="Normal" xfId="0" builtinId="0"/>
    <cellStyle name="Per 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microsoft.com/office/2017/06/relationships/richStyles" Target="richData/richStyles.xml"/><Relationship Id="rId3" Type="http://schemas.openxmlformats.org/officeDocument/2006/relationships/worksheet" Target="worksheets/sheet3.xml"/><Relationship Id="rId21" Type="http://schemas.microsoft.com/office/2017/06/relationships/rdRichValueTypes" Target="richData/rdRichValueTypes.xml"/><Relationship Id="rId7" Type="http://schemas.openxmlformats.org/officeDocument/2006/relationships/worksheet" Target="worksheets/sheet7.xml"/><Relationship Id="rId12" Type="http://schemas.openxmlformats.org/officeDocument/2006/relationships/theme" Target="theme/theme1.xml"/><Relationship Id="rId17" Type="http://schemas.microsoft.com/office/2017/06/relationships/rdRichValueStructure" Target="richData/rdrichvaluestructure.xml"/><Relationship Id="rId2" Type="http://schemas.openxmlformats.org/officeDocument/2006/relationships/worksheet" Target="worksheets/sheet2.xml"/><Relationship Id="rId16" Type="http://schemas.microsoft.com/office/2017/06/relationships/rdRichValue" Target="richData/rdrichvalue.xml"/><Relationship Id="rId20" Type="http://schemas.microsoft.com/office/2017/06/relationships/rdSupportingPropertyBag" Target="richData/rdsupportingpropertybag.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eetMetadata" Target="metadata.xml"/><Relationship Id="rId10" Type="http://schemas.openxmlformats.org/officeDocument/2006/relationships/worksheet" Target="worksheets/sheet10.xml"/><Relationship Id="rId19" Type="http://schemas.microsoft.com/office/2017/06/relationships/rdSupportingPropertyBagStructure" Target="richData/rdsupportingpropertybagstructure.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 Id="rId22"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920" b="0" i="0" u="none" strike="noStrike" kern="1200" spc="0" baseline="0">
                <a:solidFill>
                  <a:schemeClr val="tx1">
                    <a:lumMod val="65000"/>
                    <a:lumOff val="35000"/>
                  </a:schemeClr>
                </a:solidFill>
                <a:latin typeface="+mn-lt"/>
                <a:ea typeface="+mn-ea"/>
                <a:cs typeface="+mn-cs"/>
              </a:defRPr>
            </a:pPr>
            <a:r>
              <a:rPr lang="en-GB"/>
              <a:t>Fund 1</a:t>
            </a:r>
          </a:p>
        </c:rich>
      </c:tx>
      <c:overlay val="0"/>
      <c:spPr>
        <a:noFill/>
        <a:ln>
          <a:noFill/>
        </a:ln>
        <a:effectLst/>
      </c:spPr>
      <c:txPr>
        <a:bodyPr rot="0" spcFirstLastPara="1" vertOverflow="ellipsis" vert="horz" wrap="square" anchor="ctr" anchorCtr="1"/>
        <a:lstStyle/>
        <a:p>
          <a:pPr>
            <a:defRPr sz="192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(RESULTS!$C$17,RESULTS!$C$19:$C$20)</c:f>
              <c:strCache>
                <c:ptCount val="3"/>
                <c:pt idx="0">
                  <c:v>Beta</c:v>
                </c:pt>
                <c:pt idx="1">
                  <c:v>Alpha - Allocation Tilt</c:v>
                </c:pt>
                <c:pt idx="2">
                  <c:v>Alpha - Investment Selection</c:v>
                </c:pt>
              </c:strCache>
            </c:strRef>
          </c:cat>
          <c:val>
            <c:numRef>
              <c:f>(RESULTS!$D$17,RESULTS!$D$19:$D$20)</c:f>
              <c:numCache>
                <c:formatCode>0.00%</c:formatCode>
                <c:ptCount val="3"/>
                <c:pt idx="0">
                  <c:v>0.18250344097614291</c:v>
                </c:pt>
                <c:pt idx="1">
                  <c:v>1.2359440326690681E-3</c:v>
                </c:pt>
                <c:pt idx="2">
                  <c:v>-7.3483496904373181E-3</c:v>
                </c:pt>
              </c:numCache>
            </c:numRef>
          </c:val>
          <c:extLst>
            <c:ext xmlns:c16="http://schemas.microsoft.com/office/drawing/2014/chart" uri="{C3380CC4-5D6E-409C-BE32-E72D297353CC}">
              <c16:uniqueId val="{00000000-5FF9-D84E-A784-12699D297781}"/>
            </c:ext>
          </c:extLst>
        </c:ser>
        <c:dLbls>
          <c:showLegendKey val="0"/>
          <c:showVal val="0"/>
          <c:showCatName val="0"/>
          <c:showSerName val="0"/>
          <c:showPercent val="0"/>
          <c:showBubbleSize val="0"/>
        </c:dLbls>
        <c:gapWidth val="219"/>
        <c:overlap val="-27"/>
        <c:axId val="826732511"/>
        <c:axId val="826573983"/>
      </c:barChart>
      <c:catAx>
        <c:axId val="826732511"/>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crossAx val="826573983"/>
        <c:crosses val="autoZero"/>
        <c:auto val="1"/>
        <c:lblAlgn val="ctr"/>
        <c:lblOffset val="100"/>
        <c:noMultiLvlLbl val="0"/>
      </c:catAx>
      <c:valAx>
        <c:axId val="826573983"/>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crossAx val="826732511"/>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600"/>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920" b="0" i="0" u="none" strike="noStrike" kern="1200" spc="0" baseline="0">
                <a:solidFill>
                  <a:schemeClr val="tx1">
                    <a:lumMod val="65000"/>
                    <a:lumOff val="35000"/>
                  </a:schemeClr>
                </a:solidFill>
                <a:latin typeface="+mn-lt"/>
                <a:ea typeface="+mn-ea"/>
                <a:cs typeface="+mn-cs"/>
              </a:defRPr>
            </a:pPr>
            <a:r>
              <a:rPr lang="en-GB"/>
              <a:t>Fund 2</a:t>
            </a:r>
          </a:p>
        </c:rich>
      </c:tx>
      <c:overlay val="0"/>
      <c:spPr>
        <a:noFill/>
        <a:ln>
          <a:noFill/>
        </a:ln>
        <a:effectLst/>
      </c:spPr>
      <c:txPr>
        <a:bodyPr rot="0" spcFirstLastPara="1" vertOverflow="ellipsis" vert="horz" wrap="square" anchor="ctr" anchorCtr="1"/>
        <a:lstStyle/>
        <a:p>
          <a:pPr>
            <a:defRPr sz="192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(RESULTS!$C$17,RESULTS!$C$19:$C$20)</c:f>
              <c:strCache>
                <c:ptCount val="3"/>
                <c:pt idx="0">
                  <c:v>Beta</c:v>
                </c:pt>
                <c:pt idx="1">
                  <c:v>Alpha - Allocation Tilt</c:v>
                </c:pt>
                <c:pt idx="2">
                  <c:v>Alpha - Investment Selection</c:v>
                </c:pt>
              </c:strCache>
            </c:strRef>
          </c:cat>
          <c:val>
            <c:numRef>
              <c:f>(RESULTS!$E$17,RESULTS!$E$19,RESULTS!$E$20)</c:f>
              <c:numCache>
                <c:formatCode>0.00%</c:formatCode>
                <c:ptCount val="3"/>
                <c:pt idx="0">
                  <c:v>0.16552529633045193</c:v>
                </c:pt>
                <c:pt idx="1">
                  <c:v>1.2025123834610005E-2</c:v>
                </c:pt>
                <c:pt idx="2">
                  <c:v>3.6122271418571467E-2</c:v>
                </c:pt>
              </c:numCache>
            </c:numRef>
          </c:val>
          <c:extLst>
            <c:ext xmlns:c16="http://schemas.microsoft.com/office/drawing/2014/chart" uri="{C3380CC4-5D6E-409C-BE32-E72D297353CC}">
              <c16:uniqueId val="{00000000-942D-774E-9EDB-52F105CFC1CF}"/>
            </c:ext>
          </c:extLst>
        </c:ser>
        <c:dLbls>
          <c:showLegendKey val="0"/>
          <c:showVal val="0"/>
          <c:showCatName val="0"/>
          <c:showSerName val="0"/>
          <c:showPercent val="0"/>
          <c:showBubbleSize val="0"/>
        </c:dLbls>
        <c:gapWidth val="219"/>
        <c:overlap val="-27"/>
        <c:axId val="826732511"/>
        <c:axId val="826573983"/>
      </c:barChart>
      <c:catAx>
        <c:axId val="826732511"/>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crossAx val="826573983"/>
        <c:crosses val="autoZero"/>
        <c:auto val="1"/>
        <c:lblAlgn val="ctr"/>
        <c:lblOffset val="100"/>
        <c:noMultiLvlLbl val="0"/>
      </c:catAx>
      <c:valAx>
        <c:axId val="826573983"/>
        <c:scaling>
          <c:orientation val="minMax"/>
          <c:max val="0.2"/>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crossAx val="826732511"/>
        <c:crosses val="autoZero"/>
        <c:crossBetween val="between"/>
        <c:majorUnit val="0.05"/>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600"/>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chart" Target="../charts/chart1.xm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9</xdr:col>
      <xdr:colOff>139700</xdr:colOff>
      <xdr:row>1</xdr:row>
      <xdr:rowOff>177800</xdr:rowOff>
    </xdr:from>
    <xdr:to>
      <xdr:col>14</xdr:col>
      <xdr:colOff>431800</xdr:colOff>
      <xdr:row>4</xdr:row>
      <xdr:rowOff>63500</xdr:rowOff>
    </xdr:to>
    <xdr:pic>
      <xdr:nvPicPr>
        <xdr:cNvPr id="2" name="Picture 1">
          <a:extLst>
            <a:ext uri="{FF2B5EF4-FFF2-40B4-BE49-F238E27FC236}">
              <a16:creationId xmlns:a16="http://schemas.microsoft.com/office/drawing/2014/main" id="{5BC51914-646A-0A46-A9AC-A5804CB592BF}"/>
            </a:ext>
          </a:extLst>
        </xdr:cNvPr>
        <xdr:cNvPicPr>
          <a:picLocks noChangeAspect="1"/>
        </xdr:cNvPicPr>
      </xdr:nvPicPr>
      <xdr:blipFill>
        <a:blip xmlns:r="http://schemas.openxmlformats.org/officeDocument/2006/relationships" r:embed="rId1"/>
        <a:stretch>
          <a:fillRect/>
        </a:stretch>
      </xdr:blipFill>
      <xdr:spPr>
        <a:xfrm>
          <a:off x="7569200" y="381000"/>
          <a:ext cx="4419600" cy="609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822872</xdr:colOff>
      <xdr:row>0</xdr:row>
      <xdr:rowOff>105541</xdr:rowOff>
    </xdr:from>
    <xdr:to>
      <xdr:col>9</xdr:col>
      <xdr:colOff>439682</xdr:colOff>
      <xdr:row>3</xdr:row>
      <xdr:rowOff>120992</xdr:rowOff>
    </xdr:to>
    <xdr:pic>
      <xdr:nvPicPr>
        <xdr:cNvPr id="2" name="Picture 1">
          <a:extLst>
            <a:ext uri="{FF2B5EF4-FFF2-40B4-BE49-F238E27FC236}">
              <a16:creationId xmlns:a16="http://schemas.microsoft.com/office/drawing/2014/main" id="{99CFAAD7-6C17-584A-B015-9EF0DC248A97}"/>
            </a:ext>
          </a:extLst>
        </xdr:cNvPr>
        <xdr:cNvPicPr>
          <a:picLocks noChangeAspect="1"/>
        </xdr:cNvPicPr>
      </xdr:nvPicPr>
      <xdr:blipFill>
        <a:blip xmlns:r="http://schemas.openxmlformats.org/officeDocument/2006/relationships" r:embed="rId1"/>
        <a:stretch>
          <a:fillRect/>
        </a:stretch>
      </xdr:blipFill>
      <xdr:spPr>
        <a:xfrm>
          <a:off x="7147472" y="105541"/>
          <a:ext cx="3845910" cy="62505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797182</xdr:colOff>
      <xdr:row>21</xdr:row>
      <xdr:rowOff>138728</xdr:rowOff>
    </xdr:from>
    <xdr:to>
      <xdr:col>4</xdr:col>
      <xdr:colOff>2057371</xdr:colOff>
      <xdr:row>33</xdr:row>
      <xdr:rowOff>153275</xdr:rowOff>
    </xdr:to>
    <xdr:sp macro="" textlink="">
      <xdr:nvSpPr>
        <xdr:cNvPr id="2" name="TextBox 1">
          <a:extLst>
            <a:ext uri="{FF2B5EF4-FFF2-40B4-BE49-F238E27FC236}">
              <a16:creationId xmlns:a16="http://schemas.microsoft.com/office/drawing/2014/main" id="{FEE24482-FC5E-9CF8-8DA9-4AC935E7B254}"/>
            </a:ext>
          </a:extLst>
        </xdr:cNvPr>
        <xdr:cNvSpPr txBox="1"/>
      </xdr:nvSpPr>
      <xdr:spPr>
        <a:xfrm>
          <a:off x="797182" y="6135337"/>
          <a:ext cx="9907232" cy="239993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600" b="0" i="0">
              <a:latin typeface="Lato Light" panose="020F0302020204030203" pitchFamily="34" charset="77"/>
            </a:rPr>
            <a:t>While both funds appear</a:t>
          </a:r>
          <a:r>
            <a:rPr lang="en-GB" sz="1600" b="0" i="0" baseline="0">
              <a:latin typeface="Lato Light" panose="020F0302020204030203" pitchFamily="34" charset="77"/>
            </a:rPr>
            <a:t> to have outperformed public markets, only Fund 2 has been able to generate alpha against the representative private market benchmark.</a:t>
          </a:r>
        </a:p>
        <a:p>
          <a:endParaRPr lang="en-GB" sz="1600" b="0" i="0" baseline="0">
            <a:latin typeface="Lato Light" panose="020F0302020204030203" pitchFamily="34" charset="77"/>
          </a:endParaRPr>
        </a:p>
        <a:p>
          <a:r>
            <a:rPr lang="en-GB" sz="1600" b="0" i="0">
              <a:latin typeface="Lato Light" panose="020F0302020204030203" pitchFamily="34" charset="77"/>
            </a:rPr>
            <a:t>Fund 1 has delivered an IRR of 17.64% but underperformed the market with an alpha of </a:t>
          </a:r>
          <a:br>
            <a:rPr lang="en-GB" sz="1600" b="0" i="0">
              <a:latin typeface="Lato Light" panose="020F0302020204030203" pitchFamily="34" charset="77"/>
            </a:rPr>
          </a:br>
          <a:r>
            <a:rPr lang="en-GB" sz="1600" b="0" i="0">
              <a:latin typeface="Lato Light" panose="020F0302020204030203" pitchFamily="34" charset="77"/>
            </a:rPr>
            <a:t>-0.61%.</a:t>
          </a:r>
          <a:r>
            <a:rPr lang="en-GB" sz="1600" b="0" i="0" baseline="0">
              <a:latin typeface="Lato Light" panose="020F0302020204030203" pitchFamily="34" charset="77"/>
            </a:rPr>
            <a:t> </a:t>
          </a:r>
          <a:r>
            <a:rPr lang="en-GB" sz="1600" b="0" i="0">
              <a:latin typeface="Lato Light" panose="020F0302020204030203" pitchFamily="34" charset="77"/>
            </a:rPr>
            <a:t>Fund allocation resulted in small positive alpha but was offset by underperforming investments.</a:t>
          </a:r>
        </a:p>
        <a:p>
          <a:endParaRPr lang="en-GB" sz="1600" b="0" i="0">
            <a:latin typeface="Lato Light" panose="020F0302020204030203" pitchFamily="34" charset="77"/>
          </a:endParaRPr>
        </a:p>
        <a:p>
          <a:r>
            <a:rPr lang="en-GB" sz="1600" b="0" i="0">
              <a:latin typeface="Lato Light" panose="020F0302020204030203" pitchFamily="34" charset="77"/>
            </a:rPr>
            <a:t>Fund 2 has delivered an IRR of 21.37% and outperformed with an alpha of 4.81%.</a:t>
          </a:r>
        </a:p>
        <a:p>
          <a:r>
            <a:rPr lang="en-GB" sz="1600" b="0" i="0">
              <a:latin typeface="Lato Light" panose="020F0302020204030203" pitchFamily="34" charset="77"/>
            </a:rPr>
            <a:t>Primarily driven by superior investment selection by the manager.</a:t>
          </a:r>
        </a:p>
      </xdr:txBody>
    </xdr:sp>
    <xdr:clientData/>
  </xdr:twoCellAnchor>
  <xdr:twoCellAnchor editAs="oneCell">
    <xdr:from>
      <xdr:col>4</xdr:col>
      <xdr:colOff>822872</xdr:colOff>
      <xdr:row>0</xdr:row>
      <xdr:rowOff>105541</xdr:rowOff>
    </xdr:from>
    <xdr:to>
      <xdr:col>8</xdr:col>
      <xdr:colOff>109482</xdr:colOff>
      <xdr:row>3</xdr:row>
      <xdr:rowOff>68648</xdr:rowOff>
    </xdr:to>
    <xdr:pic>
      <xdr:nvPicPr>
        <xdr:cNvPr id="4" name="Picture 3">
          <a:extLst>
            <a:ext uri="{FF2B5EF4-FFF2-40B4-BE49-F238E27FC236}">
              <a16:creationId xmlns:a16="http://schemas.microsoft.com/office/drawing/2014/main" id="{C3043A2C-8F31-6B47-8C47-88260A402833}"/>
            </a:ext>
          </a:extLst>
        </xdr:cNvPr>
        <xdr:cNvPicPr>
          <a:picLocks noChangeAspect="1"/>
        </xdr:cNvPicPr>
      </xdr:nvPicPr>
      <xdr:blipFill>
        <a:blip xmlns:r="http://schemas.openxmlformats.org/officeDocument/2006/relationships" r:embed="rId1"/>
        <a:stretch>
          <a:fillRect/>
        </a:stretch>
      </xdr:blipFill>
      <xdr:spPr>
        <a:xfrm>
          <a:off x="8271250" y="105541"/>
          <a:ext cx="3840304" cy="580945"/>
        </a:xfrm>
        <a:prstGeom prst="rect">
          <a:avLst/>
        </a:prstGeom>
      </xdr:spPr>
    </xdr:pic>
    <xdr:clientData/>
  </xdr:twoCellAnchor>
  <xdr:twoCellAnchor>
    <xdr:from>
      <xdr:col>5</xdr:col>
      <xdr:colOff>133404</xdr:colOff>
      <xdr:row>6</xdr:row>
      <xdr:rowOff>40860</xdr:rowOff>
    </xdr:from>
    <xdr:to>
      <xdr:col>10</xdr:col>
      <xdr:colOff>640080</xdr:colOff>
      <xdr:row>26</xdr:row>
      <xdr:rowOff>121920</xdr:rowOff>
    </xdr:to>
    <xdr:graphicFrame macro="">
      <xdr:nvGraphicFramePr>
        <xdr:cNvPr id="13" name="Chart 12">
          <a:extLst>
            <a:ext uri="{FF2B5EF4-FFF2-40B4-BE49-F238E27FC236}">
              <a16:creationId xmlns:a16="http://schemas.microsoft.com/office/drawing/2014/main" id="{6B51FAE8-0C0E-8A8D-17CA-23143DEA6F1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0</xdr:colOff>
      <xdr:row>6</xdr:row>
      <xdr:rowOff>0</xdr:rowOff>
    </xdr:from>
    <xdr:to>
      <xdr:col>16</xdr:col>
      <xdr:colOff>506676</xdr:colOff>
      <xdr:row>26</xdr:row>
      <xdr:rowOff>81060</xdr:rowOff>
    </xdr:to>
    <xdr:graphicFrame macro="">
      <xdr:nvGraphicFramePr>
        <xdr:cNvPr id="15" name="Chart 14">
          <a:extLst>
            <a:ext uri="{FF2B5EF4-FFF2-40B4-BE49-F238E27FC236}">
              <a16:creationId xmlns:a16="http://schemas.microsoft.com/office/drawing/2014/main" id="{FF4631B1-8C65-C940-89D0-42F9B0CBE0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34">
  <rv s="0">
    <fb>1000</fb>
    <v>0</v>
  </rv>
  <rv s="0">
    <fb>1001.6714783979388</fb>
    <v>0</v>
  </rv>
  <rv s="0">
    <fb>1010.5039195679544</fb>
    <v>0</v>
  </rv>
  <rv s="0">
    <fb>1000.0966971341846</fb>
    <v>0</v>
  </rv>
  <rv s="0">
    <fb>1054.3891323201062</fb>
    <v>0</v>
  </rv>
  <rv s="0">
    <fb>1117.8531906478995</fb>
    <v>0</v>
  </rv>
  <rv s="0">
    <fb>1091.8913753473698</fb>
    <v>0</v>
  </rv>
  <rv s="0">
    <fb>1141.2580479015769</fb>
    <v>0</v>
  </rv>
  <rv s="0">
    <fb>1201.0391251977564</fb>
    <v>0</v>
  </rv>
  <rv s="0">
    <fb>1181.7964770220194</fb>
    <v>0</v>
  </rv>
  <rv s="0">
    <fb>1174.7115005090025</fb>
    <v>0</v>
  </rv>
  <rv s="0">
    <fb>1188.006487794951</fb>
    <v>0</v>
  </rv>
  <rv s="0">
    <fb>1139.956420054026</fb>
    <v>0</v>
  </rv>
  <rv s="0">
    <fb>1168.4901138868847</fb>
    <v>0</v>
  </rv>
  <rv s="0">
    <fb>1198.032943394649</fb>
    <v>0</v>
  </rv>
  <rv s="0">
    <fb>1240.6959081929497</fb>
    <v>0</v>
  </rv>
  <rv s="0">
    <fb>1248.6940910060298</fb>
    <v>0</v>
  </rv>
  <rv s="0">
    <fb>1273.5777038879892</fb>
    <v>0</v>
  </rv>
  <rv s="0">
    <fb>1256.694538946387</fb>
    <v>0</v>
  </rv>
  <rv s="0">
    <fb>1329.2022177559718</fb>
    <v>0</v>
  </rv>
  <rv s="0">
    <fb>1390.6324717955442</fb>
    <v>0</v>
  </rv>
  <rv s="0">
    <fb>1451.1027118158236</fb>
    <v>0</v>
  </rv>
  <rv s="0">
    <fb>1523.0935800111522</fb>
    <v>0</v>
  </rv>
  <rv s="0">
    <fb>1550.1666712084138</fb>
    <v>0</v>
  </rv>
  <rv s="0">
    <fb>1670.0831003166577</fb>
    <v>0</v>
  </rv>
  <rv s="0">
    <fb>1710.696468794164</fb>
    <v>0</v>
  </rv>
  <rv s="0">
    <fb>1694.4502399998555</fb>
    <v>0</v>
  </rv>
  <rv s="0">
    <fb>1650.636667453339</fb>
    <v>0</v>
  </rv>
  <rv s="0">
    <fb>1629.555451527573</fb>
    <v>0</v>
  </rv>
  <rv s="0">
    <fb>1659.245176564518</fb>
    <v>0</v>
  </rv>
  <rv s="0">
    <fb>1601.9459340678766</fb>
    <v>0</v>
  </rv>
  <rv s="0">
    <fb>1678.45359942151</fb>
    <v>0</v>
  </rv>
  <rv s="0">
    <fb>1837.5770155946104</fb>
    <v>0</v>
  </rv>
  <rv s="0">
    <fb>1737.7688180916109</fb>
    <v>0</v>
  </rv>
  <rv s="0">
    <fb>1817.690480747432</fb>
    <v>0</v>
  </rv>
  <rv s="0">
    <fb>1936.8879862959689</fb>
    <v>0</v>
  </rv>
  <rv s="0">
    <fb>1865.2700529857057</fb>
    <v>0</v>
  </rv>
  <rv s="0">
    <fb>1935.1857833853535</fb>
    <v>0</v>
  </rv>
  <rv s="0">
    <fb>2021.5926452028309</fb>
    <v>0</v>
  </rv>
  <rv s="0">
    <fb>1862.5929806928025</fb>
    <v>0</v>
  </rv>
  <rv s="0">
    <fb>1997.1183043944729</fb>
    <v>0</v>
  </rv>
  <rv s="0">
    <fb>1930.983926505806</fb>
    <v>0</v>
  </rv>
  <rv s="0">
    <fb>1880.7395938209545</fb>
    <v>0</v>
  </rv>
  <rv s="0">
    <fb>1835.2706784337297</fb>
    <v>0</v>
  </rv>
  <rv s="0">
    <fb>1930.3229474247985</fb>
    <v>0</v>
  </rv>
  <rv s="0">
    <fb>1898.956092275924</fb>
    <v>0</v>
  </rv>
  <rv s="0">
    <fb>1909.3615310692817</fb>
    <v>0</v>
  </rv>
  <rv s="0">
    <fb>2072.5334509139752</fb>
    <v>0</v>
  </rv>
  <rv s="0">
    <fb>2113.0164214921979</fb>
    <v>0</v>
  </rv>
  <rv s="0">
    <fb>2030.1874174691436</fb>
    <v>0</v>
  </rv>
  <rv s="0">
    <fb>2095.7307485896222</fb>
    <v>0</v>
  </rv>
  <rv s="0">
    <fb>2118.3312183003741</fb>
    <v>0</v>
  </rv>
  <rv s="0">
    <fb>2113.5901644507931</fb>
    <v>0</v>
  </rv>
  <rv s="0">
    <fb>2033.5150139531472</fb>
    <v>0</v>
  </rv>
  <rv s="0">
    <fb>2154.704251268206</fb>
    <v>0</v>
  </rv>
  <rv s="0">
    <fb>2199.1380011664646</fb>
    <v>0</v>
  </rv>
  <rv s="0">
    <fb>2220.5420030338282</fb>
    <v>0</v>
  </rv>
  <rv s="0">
    <fb>2315.0664767259987</fb>
    <v>0</v>
  </rv>
  <rv s="0">
    <fb>2419.2149061640685</fb>
    <v>0</v>
  </rv>
  <rv s="0">
    <fb>2518.3279005051959</fb>
    <v>0</v>
  </rv>
  <rv s="0">
    <fb>2643.7853732952935</fb>
    <v>0</v>
  </rv>
  <rv s="0">
    <fb>2679.3533537501844</fb>
    <v>0</v>
  </rv>
  <rv s="0">
    <fb>2797.295206712407</fb>
    <v>0</v>
  </rv>
  <rv s="0">
    <fb>2818.5020849804814</fb>
    <v>0</v>
  </rv>
  <rv s="0">
    <fb>2843.9968783277991</fb>
    <v>0</v>
  </rv>
  <rv s="0">
    <fb>2923.6766476230464</fb>
    <v>0</v>
  </rv>
  <rv s="0">
    <fb>2905.914199510818</fb>
    <v>0</v>
  </rv>
  <rv s="0">
    <fb>2848.2949802302328</fb>
    <v>0</v>
  </rv>
  <rv s="0">
    <fb>3078.1179460161334</fb>
    <v>0</v>
  </rv>
  <rv s="0">
    <fb>2995.2020332597699</fb>
    <v>0</v>
  </rv>
  <rv s="0">
    <fb>3020.3621998276381</fb>
    <v>0</v>
  </rv>
  <rv s="0">
    <fb>3110.4602173522831</fb>
    <v>0</v>
  </rv>
  <rv s="0">
    <fb>3242.8412252271</fb>
    <v>0</v>
  </rv>
  <rv s="0">
    <fb>3260.893597150714</fb>
    <v>0</v>
  </rv>
  <rv s="0">
    <fb>3231.7651779672051</fb>
    <v>0</v>
  </rv>
  <rv s="0">
    <fb>3457.0217902686404</fb>
    <v>0</v>
  </rv>
  <rv s="0">
    <fb>3357.9388504495787</fb>
    <v>0</v>
  </rv>
  <rv s="0">
    <fb>3359.7747035790876</fb>
    <v>0</v>
  </rv>
  <rv s="0">
    <fb>3299.5848036569437</fb>
    <v>0</v>
  </rv>
  <rv s="0">
    <fb>3447.2919715774128</fb>
    <v>0</v>
  </rv>
  <rv s="0">
    <fb>3603.2201261334271</fb>
    <v>0</v>
  </rv>
  <rv s="0">
    <fb>3712.3213234615391</fb>
    <v>0</v>
  </rv>
  <rv s="0">
    <fb>3703.6124026714028</fb>
    <v>0</v>
  </rv>
  <rv s="0">
    <fb>3668.3315020165842</fb>
    <v>0</v>
  </rv>
  <rv s="0">
    <fb>3606.4602190020832</fb>
    <v>0</v>
  </rv>
  <rv s="0">
    <fb>3422.3626089134887</fb>
    <v>0</v>
  </rv>
  <rv s="0">
    <fb>3482.6902570804637</fb>
    <v>0</v>
  </rv>
  <rv s="0">
    <fb>3301.997573744713</fb>
    <v>0</v>
  </rv>
  <rv s="0">
    <fb>3416.7891784268595</fb>
    <v>0</v>
  </rv>
  <rv s="0">
    <fb>3373.0298184569351</fb>
    <v>0</v>
  </rv>
  <rv s="0">
    <fb>3251.9492345109747</fb>
    <v>0</v>
  </rv>
  <rv s="0">
    <fb>3342.7908201854584</fb>
    <v>0</v>
  </rv>
  <rv s="0">
    <fb>3362.6579876245401</fb>
    <v>0</v>
  </rv>
  <rv s="0">
    <fb>3638.0188452191969</fb>
    <v>0</v>
  </rv>
  <rv s="0">
    <fb>3979.8582860071074</fb>
    <v>0</v>
  </rv>
  <rv s="0">
    <fb>4114.3731268980637</fb>
    <v>0</v>
  </rv>
  <rv s="0">
    <fb>4339.0469401610444</fb>
    <v>0</v>
  </rv>
  <rv s="0">
    <fb>4117.5021816233329</fb>
    <v>0</v>
  </rv>
  <rv s="0">
    <fb>4259.6769458876397</fb>
    <v>0</v>
  </rv>
  <rv s="0">
    <fb>4247.7663034511243</fb>
    <v>0</v>
  </rv>
  <rv s="0">
    <fb>4319.8388807191068</fb>
    <v>0</v>
  </rv>
  <rv s="0">
    <fb>4337.7398602490275</fb>
    <v>0</v>
  </rv>
  <rv s="0">
    <fb>4121.751960142341</fb>
    <v>0</v>
  </rv>
  <rv s="0">
    <fb>4314.8282388591397</fb>
    <v>0</v>
  </rv>
  <rv s="0">
    <fb>4377.475046748692</fb>
    <v>0</v>
  </rv>
  <rv s="0">
    <fb>4582.3269432718798</fb>
    <v>0</v>
  </rv>
  <rv s="0">
    <fb>4848.6085195227333</fb>
    <v>0</v>
  </rv>
  <rv s="0">
    <fb>4750.261873290553</fb>
    <v>0</v>
  </rv>
  <rv s="0">
    <fb>4843.6483054957716</fb>
    <v>0</v>
  </rv>
  <rv s="0">
    <fb>4796.8667544723767</fb>
    <v>0</v>
  </rv>
  <rv s="0">
    <fb>4788.5340422795107</fb>
    <v>0</v>
  </rv>
  <rv s="0">
    <fb>4888.6788489335468</fb>
    <v>0</v>
  </rv>
  <rv s="0">
    <fb>5228.5302466640233</fb>
    <v>0</v>
  </rv>
  <rv s="0">
    <fb>5209.2420317962069</fb>
    <v>0</v>
  </rv>
  <rv s="0">
    <fb>5105.7473940369255</fb>
    <v>0</v>
  </rv>
  <rv s="0">
    <fb>4738.5312251350406</fb>
    <v>0</v>
  </rv>
  <rv s="0">
    <fb>4602.3599171645656</fb>
    <v>0</v>
  </rv>
  <rv s="0">
    <fb>4903.1782392030163</fb>
    <v>0</v>
  </rv>
  <rv s="0">
    <fb>4902.6360161919947</fb>
    <v>0</v>
  </rv>
  <rv s="0">
    <fb>4668.1276142921852</fb>
    <v>0</v>
  </rv>
  <rv s="0">
    <fb>4968.9265944805802</fb>
    <v>0</v>
  </rv>
  <rv s="0">
    <fb>5024.8934289716226</fb>
    <v>0</v>
  </rv>
  <rv s="0">
    <fb>5206.311931559876</fb>
    <v>0</v>
  </rv>
  <rv s="0">
    <fb>5198.8809381130541</fb>
    <v>0</v>
  </rv>
  <rv s="0">
    <fb>5241.9628838284953</fb>
    <v>0</v>
  </rv>
  <rv s="0">
    <fb>5185.5083430926743</fb>
    <v>0</v>
  </rv>
  <rv s="0">
    <fb>5019.3474673713663</fb>
    <v>0</v>
  </rv>
  <rv s="0">
    <fb>5210.9192849980527</fb>
    <v>0</v>
  </rv>
  <rv s="0">
    <fb>5256.4963049328007</fb>
    <v>0</v>
  </rv>
  <rv s="0">
    <fb>5266.9045309994854</fb>
    <v>0</v>
  </rv>
  <rv s="0">
    <fb>5430.8053256912435</fb>
    <v>0</v>
  </rv>
  <rv s="0">
    <fb>5407.0970262351302</fb>
    <v>0</v>
  </rv>
  <rv s="0">
    <fb>5508.6697580386399</fb>
    <v>0</v>
  </rv>
  <rv s="0">
    <fb>5235.3475636612548</fb>
    <v>0</v>
  </rv>
</rvData>
</file>

<file path=xl/richData/rdrichvaluestructure.xml><?xml version="1.0" encoding="utf-8"?>
<rvStructures xmlns="http://schemas.microsoft.com/office/spreadsheetml/2017/richdata" count="1">
  <s t="_formattednumber">
    <k n="_Format" t="spb"/>
  </s>
</rvStructures>
</file>

<file path=xl/richData/rdsupportingpropertybag.xml><?xml version="1.0" encoding="utf-8"?>
<supportingPropertyBags xmlns="http://schemas.microsoft.com/office/spreadsheetml/2017/richdata2">
  <spbData count="1">
    <spb s="0">
      <v>1</v>
    </spb>
  </spbData>
</supportingPropertyBags>
</file>

<file path=xl/richData/rdsupportingpropertybagstructure.xml><?xml version="1.0" encoding="utf-8"?>
<spbStructures xmlns="http://schemas.microsoft.com/office/spreadsheetml/2017/richdata2" count="1">
  <s>
    <k n="_Self" t="i"/>
  </s>
</spbStructures>
</file>

<file path=xl/richData/richStyles.xml><?xml version="1.0" encoding="utf-8"?>
<richStyleSheet xmlns="http://schemas.microsoft.com/office/spreadsheetml/2017/richdata2" xmlns:mc="http://schemas.openxmlformats.org/markup-compatibility/2006" xmlns:x="http://schemas.openxmlformats.org/spreadsheetml/2006/main" mc:Ignorable="x">
  <dxfs count="1">
    <x:dxf>
      <x:numFmt numFmtId="2" formatCode="0.00"/>
    </x:dxf>
  </dxfs>
  <richProperties>
    <rPr n="NumberFormat" t="s"/>
  </richProperties>
  <richStyles>
    <rSty dxfid="0">
      <rpv i="0">0.00</rpv>
    </rSty>
  </richStyles>
</richStyleSheet>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ebextensions/_rels/taskpanes.xml.rels><?xml version="1.0" encoding="UTF-8" standalone="yes"?>
<Relationships xmlns="http://schemas.openxmlformats.org/package/2006/relationships"><Relationship Id="rId3" Type="http://schemas.microsoft.com/office/2011/relationships/webextension" Target="webextension3.xml"/><Relationship Id="rId2" Type="http://schemas.microsoft.com/office/2011/relationships/webextension" Target="webextension2.xml"/><Relationship Id="rId1" Type="http://schemas.microsoft.com/office/2011/relationships/webextension" Target="webextension1.xml"/><Relationship Id="rId4" Type="http://schemas.microsoft.com/office/2011/relationships/webextension" Target="webextension4.xml"/></Relationships>
</file>

<file path=xl/webextensions/taskpanes.xml><?xml version="1.0" encoding="utf-8"?>
<wetp:taskpanes xmlns:wetp="http://schemas.microsoft.com/office/webextensions/taskpanes/2010/11">
  <wetp:taskpane dockstate="right" visibility="0" width="350" row="0">
    <wetp:webextensionref xmlns:r="http://schemas.openxmlformats.org/officeDocument/2006/relationships" r:id="rId1"/>
  </wetp:taskpane>
  <wetp:taskpane dockstate="right" visibility="0" width="350" row="0">
    <wetp:webextensionref xmlns:r="http://schemas.openxmlformats.org/officeDocument/2006/relationships" r:id="rId2"/>
  </wetp:taskpane>
  <wetp:taskpane dockstate="right" visibility="0" width="0" row="0">
    <wetp:webextensionref xmlns:r="http://schemas.openxmlformats.org/officeDocument/2006/relationships" r:id="rId3"/>
  </wetp:taskpane>
  <wetp:taskpane dockstate="right" visibility="0" width="350" row="0">
    <wetp:webextensionref xmlns:r="http://schemas.openxmlformats.org/officeDocument/2006/relationships" r:id="rId4"/>
  </wetp:taskpane>
</wetp:taskpanes>
</file>

<file path=xl/webextensions/webextension1.xml><?xml version="1.0" encoding="utf-8"?>
<we:webextension xmlns:we="http://schemas.microsoft.com/office/webextensions/webextension/2010/11" id="{1FC343A2-D78C-A74B-B352-DF66F673824A}">
  <we:reference id="aa2a2685-da15-490d-8f31-6757d4f5a000" version="1.0.0.0" store="developer" storeType="Registry"/>
  <we:alternateReferences/>
  <we:properties/>
  <we:bindings/>
  <we:snapshot xmlns:r="http://schemas.openxmlformats.org/officeDocument/2006/relationships"/>
  <we:extLst>
    <a:ext xmlns:a="http://schemas.openxmlformats.org/drawingml/2006/main" uri="{D87F86FE-615C-45B5-9D79-34F1136793EB}">
      <we:containsCustomFunctions/>
    </a:ext>
    <a:ext xmlns:a="http://schemas.openxmlformats.org/drawingml/2006/main" uri="{7C84B067-C214-45C3-A712-C9D94CD141B2}">
      <we:customFunctionIdList>
        <we:customFunctionIds>_xldudf_PRIVATEMETRICS_INFRA_EQUITY_COMPARABLE</we:customFunctionIds>
        <we:customFunctionIds>_xldudf_PRIVATEMETRICS_INFRA_DEBT_COMPARABLE</we:customFunctionIds>
        <we:customFunctionIds>_xldudf_PRIVATEMETRICS_COUNTRIES</we:customFunctionIds>
        <we:customFunctionIds>_xldudf_PRIVATEMETRICS_TERMSTRUCTURE</we:customFunctionIds>
        <we:customFunctionIds>_xldudf_PRIVATEMETRICS_METRICS</we:customFunctionIds>
        <we:customFunctionIds>_xldudf_PRIVATEMETRICS_STATICDATA</we:customFunctionIds>
      </we:customFunctionIdList>
    </a:ext>
    <a:ext xmlns:a="http://schemas.openxmlformats.org/drawingml/2006/main" uri="{0858819E-0033-43BF-8937-05EC82904868}">
      <we:backgroundApp state="1" runtimeId=""/>
    </a:ext>
  </we:extLst>
</we:webextension>
</file>

<file path=xl/webextensions/webextension2.xml><?xml version="1.0" encoding="utf-8"?>
<we:webextension xmlns:we="http://schemas.microsoft.com/office/webextensions/webextension/2010/11" id="{96E722C5-4DA5-5448-9EA5-F1FA034EEF7E}">
  <we:reference id="df9ffb83-7a0c-4415-9564-4c23925d5ebb" version="1.0.0.16" store="EXCatalog" storeType="EXCatalog"/>
  <we:alternateReferences/>
  <we:properties/>
  <we:bindings/>
  <we:snapshot xmlns:r="http://schemas.openxmlformats.org/officeDocument/2006/relationships"/>
  <we:extLst>
    <a:ext xmlns:a="http://schemas.openxmlformats.org/drawingml/2006/main" uri="{D87F86FE-615C-45B5-9D79-34F1136793EB}">
      <we:containsCustomFunctions/>
    </a:ext>
    <a:ext xmlns:a="http://schemas.openxmlformats.org/drawingml/2006/main" uri="{7C84B067-C214-45C3-A712-C9D94CD141B2}">
      <we:customFunctionIdList>
        <we:customFunctionIds>_xldudf_PRIVATEMETRICS_INFRA_EQUITY_COMPARABLE</we:customFunctionIds>
        <we:customFunctionIds>_xldudf_PRIVATEMETRICS_INFRA_DEBT_COMPARABLE</we:customFunctionIds>
        <we:customFunctionIds>_xldudf_PRIVATEMETRICS_COUNTRIES</we:customFunctionIds>
        <we:customFunctionIds>_xldudf_PRIVATEMETRICS_TERMSTRUCTURE</we:customFunctionIds>
        <we:customFunctionIds>_xldudf_PRIVATEMETRICS_METRICS</we:customFunctionIds>
        <we:customFunctionIds>_xldudf_PRIVATEMETRICS_STATICDATA</we:customFunctionIds>
      </we:customFunctionIdList>
    </a:ext>
    <a:ext xmlns:a="http://schemas.openxmlformats.org/drawingml/2006/main" uri="{0858819E-0033-43BF-8937-05EC82904868}">
      <we:backgroundApp state="1" runtimeId=""/>
    </a:ext>
  </we:extLst>
</we:webextension>
</file>

<file path=xl/webextensions/webextension3.xml><?xml version="1.0" encoding="utf-8"?>
<we:webextension xmlns:we="http://schemas.microsoft.com/office/webextensions/webextension/2010/11" id="{FCB94B1B-C7E2-B245-9EC7-11C8EB0C424A}">
  <we:reference id="wa200002663" version="1.8.0.0" store="en-GB" storeType="OMEX"/>
  <we:alternateReferences>
    <we:reference id="wa200002663" version="1.8.0.0" store="wa200002663" storeType="OMEX"/>
  </we:alternateReferences>
  <we:properties/>
  <we:bindings/>
  <we:snapshot xmlns:r="http://schemas.openxmlformats.org/officeDocument/2006/relationships"/>
  <we:extLst>
    <a:ext xmlns:a="http://schemas.openxmlformats.org/drawingml/2006/main" uri="{D87F86FE-615C-45B5-9D79-34F1136793EB}">
      <we:containsCustomFunctions/>
    </a:ext>
    <a:ext xmlns:a="http://schemas.openxmlformats.org/drawingml/2006/main" uri="{7C84B067-C214-45C3-A712-C9D94CD141B2}">
      <we:customFunctionIdList>
        <we:customFunctionIds>PBF</we:customFunctionIds>
        <we:customFunctionIds>PBM</we:customFunctionIds>
        <we:customFunctionIds>PBD</we:customFunctionIds>
        <we:customFunctionIds>PBA</we:customFunctionIds>
        <we:customFunctionIds>PBS</we:customFunctionIds>
        <we:customFunctionIds>PBEQR</we:customFunctionIds>
        <we:customFunctionIds>PBIMAGE</we:customFunctionIds>
        <we:customFunctionIds>PBFS</we:customFunctionIds>
        <we:customFunctionIds>PBMATCHPBID</we:customFunctionIds>
        <we:customFunctionIds>PBMATCHSYMBOL</we:customFunctionIds>
        <we:customFunctionIds>PBR</we:customFunctionIds>
        <we:customFunctionIds>PBCHARTMARKET</we:customFunctionIds>
      </we:customFunctionIdList>
    </a:ext>
    <a:ext xmlns:a="http://schemas.openxmlformats.org/drawingml/2006/main" uri="{0858819E-0033-43BF-8937-05EC82904868}">
      <we:backgroundApp state="1" runtimeId="SharedAddin.Url"/>
    </a:ext>
  </we:extLst>
</we:webextension>
</file>

<file path=xl/webextensions/webextension4.xml><?xml version="1.0" encoding="utf-8"?>
<we:webextension xmlns:we="http://schemas.microsoft.com/office/webextensions/webextension/2010/11" id="{63633FE6-AA68-C341-9625-CDEAFCB174D7}">
  <we:reference id="78052419-ae6c-4238-8d0b-6646e790e9e0" version="1.0.303.0" store="developer" storeType="Registry"/>
  <we:alternateReferences/>
  <we:properties/>
  <we:bindings/>
  <we:snapshot xmlns:r="http://schemas.openxmlformats.org/officeDocument/2006/relationships"/>
  <we:extLst>
    <a:ext xmlns:a="http://schemas.openxmlformats.org/drawingml/2006/main" uri="{D87F86FE-615C-45B5-9D79-34F1136793EB}">
      <we:containsCustomFunctions/>
    </a:ext>
    <a:ext xmlns:a="http://schemas.openxmlformats.org/drawingml/2006/main" uri="{7C84B067-C214-45C3-A712-C9D94CD141B2}">
      <we:customFunctionIdList>
        <we:customFunctionIds>_xldudf_PRIVATEMETRICS_INFRA_EQUITY_COMPARABLE</we:customFunctionIds>
        <we:customFunctionIds>_xldudf_PRIVATEMETRICS_INFRA_DEBT_COMPARABLE</we:customFunctionIds>
        <we:customFunctionIds>_xldudf_PRIVATEMETRICS_COUNTRIES</we:customFunctionIds>
        <we:customFunctionIds>_xldudf_PRIVATEMETRICS_TERMSTRUCTURE</we:customFunctionIds>
        <we:customFunctionIds>_xldudf_PRIVATEMETRICS_INDICES_CATALOGUE</we:customFunctionIds>
        <we:customFunctionIds>_xldudf_PRIVATEMETRICS_TAXONOMIES</we:customFunctionIds>
        <we:customFunctionIds>_xldudf_PRIVATEMETRICS_METRICS</we:customFunctionIds>
        <we:customFunctionIds>_xldudf_PRIVATEMETRICS_PRIVATE_EQUITY_COMPARABLE</we:customFunctionIds>
      </we:customFunctionIdList>
    </a:ext>
    <a:ext xmlns:a="http://schemas.openxmlformats.org/drawingml/2006/main" uri="{0858819E-0033-43BF-8937-05EC82904868}">
      <we:backgroundApp state="1" runtimeId=""/>
    </a:ext>
  </we:extLst>
</we:webextension>
</file>

<file path=xl/worksheets/_rels/sheet1.xml.rels><?xml version="1.0" encoding="UTF-8" standalone="yes"?>
<Relationships xmlns="http://schemas.openxmlformats.org/package/2006/relationships"><Relationship Id="rId3" Type="http://schemas.openxmlformats.org/officeDocument/2006/relationships/hyperlink" Target="https://docs.scientificinfraprivateassets.com/docs/2-excel-add-in" TargetMode="External"/><Relationship Id="rId2" Type="http://schemas.openxmlformats.org/officeDocument/2006/relationships/hyperlink" Target="https://docs.scientificinfraprivateassets.com/docs/infrastructure-market-indices-benchmarks" TargetMode="External"/><Relationship Id="rId1" Type="http://schemas.openxmlformats.org/officeDocument/2006/relationships/hyperlink" Target="https://docs.scientificinfraprivateassets.com/docs/indices"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8A3456-691E-6042-969F-5F1D81FDFE30}">
  <dimension ref="A1:T46"/>
  <sheetViews>
    <sheetView showGridLines="0" tabSelected="1" workbookViewId="0">
      <selection activeCell="J14" sqref="J14"/>
    </sheetView>
  </sheetViews>
  <sheetFormatPr baseColWidth="10" defaultRowHeight="16"/>
  <cols>
    <col min="7" max="7" width="10.83203125" customWidth="1"/>
  </cols>
  <sheetData>
    <row r="1" spans="1:20">
      <c r="A1" s="56" t="s">
        <v>32</v>
      </c>
      <c r="B1" s="56"/>
      <c r="C1" s="56"/>
      <c r="D1" s="56"/>
      <c r="E1" s="56"/>
      <c r="F1" s="56"/>
      <c r="G1" s="56"/>
      <c r="J1" s="57"/>
      <c r="K1" s="57"/>
      <c r="L1" s="57"/>
      <c r="M1" s="57"/>
      <c r="N1" s="57"/>
      <c r="O1" s="57"/>
      <c r="P1" s="57"/>
      <c r="Q1" s="57"/>
      <c r="R1" s="57"/>
    </row>
    <row r="2" spans="1:20">
      <c r="A2" s="56"/>
      <c r="B2" s="56"/>
      <c r="C2" s="56"/>
      <c r="D2" s="56"/>
      <c r="E2" s="56"/>
      <c r="F2" s="56"/>
      <c r="G2" s="56"/>
      <c r="J2" s="57"/>
      <c r="K2" s="57"/>
      <c r="L2" s="57"/>
      <c r="M2" s="57"/>
      <c r="N2" s="57"/>
      <c r="O2" s="57"/>
      <c r="P2" s="57"/>
      <c r="Q2" s="57"/>
      <c r="R2" s="57"/>
    </row>
    <row r="3" spans="1:20">
      <c r="A3" s="56"/>
      <c r="B3" s="56"/>
      <c r="C3" s="56"/>
      <c r="D3" s="56"/>
      <c r="E3" s="56"/>
      <c r="F3" s="56"/>
      <c r="G3" s="56"/>
      <c r="J3" s="57"/>
      <c r="K3" s="57"/>
      <c r="L3" s="57"/>
      <c r="M3" s="57"/>
      <c r="N3" s="57"/>
      <c r="O3" s="57"/>
      <c r="P3" s="57"/>
      <c r="Q3" s="57"/>
      <c r="R3" s="57"/>
    </row>
    <row r="4" spans="1:20" ht="25">
      <c r="A4" s="58" t="s">
        <v>33</v>
      </c>
      <c r="B4" s="58"/>
      <c r="C4" s="58"/>
      <c r="D4" s="58"/>
      <c r="E4" s="58"/>
      <c r="F4" s="58"/>
      <c r="G4" s="58"/>
      <c r="J4" s="57"/>
      <c r="K4" s="57"/>
      <c r="L4" s="57"/>
      <c r="M4" s="57"/>
      <c r="N4" s="57"/>
      <c r="O4" s="57"/>
      <c r="P4" s="57"/>
      <c r="Q4" s="57"/>
      <c r="R4" s="57"/>
    </row>
    <row r="5" spans="1:20">
      <c r="J5" s="57"/>
      <c r="K5" s="57"/>
      <c r="L5" s="57"/>
      <c r="M5" s="57"/>
      <c r="N5" s="57"/>
      <c r="O5" s="57"/>
      <c r="P5" s="57"/>
      <c r="Q5" s="57"/>
      <c r="R5" s="57"/>
    </row>
    <row r="6" spans="1:20">
      <c r="J6" s="57"/>
      <c r="K6" s="57"/>
      <c r="L6" s="57"/>
      <c r="M6" s="57"/>
      <c r="N6" s="57"/>
      <c r="O6" s="57"/>
      <c r="P6" s="57"/>
      <c r="Q6" s="57"/>
      <c r="R6" s="57"/>
    </row>
    <row r="7" spans="1:20" s="20" customFormat="1" ht="25" customHeight="1">
      <c r="A7" s="17" t="s">
        <v>34</v>
      </c>
      <c r="B7" s="18"/>
      <c r="C7" s="19"/>
      <c r="D7" s="19"/>
      <c r="E7" s="19"/>
      <c r="F7" s="19"/>
      <c r="G7" s="19"/>
      <c r="H7" s="19"/>
      <c r="I7" s="18"/>
      <c r="J7" s="18"/>
      <c r="K7" s="18"/>
      <c r="L7" s="18"/>
      <c r="M7" s="18"/>
      <c r="N7" s="18"/>
      <c r="O7" s="18"/>
      <c r="P7" s="18"/>
      <c r="Q7" s="18"/>
      <c r="R7" s="18"/>
      <c r="S7" s="18"/>
      <c r="T7" s="18"/>
    </row>
    <row r="8" spans="1:20" ht="30">
      <c r="A8" s="21" t="s">
        <v>28</v>
      </c>
      <c r="B8" s="22"/>
      <c r="C8" s="22"/>
      <c r="D8" s="22"/>
      <c r="E8" s="22"/>
      <c r="F8" s="22"/>
      <c r="G8" s="22"/>
      <c r="J8" s="23" t="s">
        <v>29</v>
      </c>
      <c r="K8" s="23"/>
      <c r="L8" s="24"/>
      <c r="M8" s="24"/>
      <c r="N8" s="24"/>
    </row>
    <row r="9" spans="1:20" ht="16" customHeight="1">
      <c r="A9" s="59" t="s">
        <v>35</v>
      </c>
      <c r="B9" s="59"/>
      <c r="C9" s="59"/>
      <c r="D9" s="59"/>
      <c r="E9" s="59"/>
      <c r="F9" s="59"/>
      <c r="G9" s="59"/>
      <c r="H9" s="59"/>
      <c r="J9" s="20"/>
      <c r="K9" s="20"/>
      <c r="L9" s="20"/>
      <c r="M9" s="20"/>
      <c r="N9" s="20"/>
    </row>
    <row r="10" spans="1:20" ht="23">
      <c r="A10" s="59"/>
      <c r="B10" s="59"/>
      <c r="C10" s="59"/>
      <c r="D10" s="59"/>
      <c r="E10" s="59"/>
      <c r="F10" s="59"/>
      <c r="G10" s="59"/>
      <c r="H10" s="59"/>
      <c r="J10" s="29" t="s">
        <v>37</v>
      </c>
      <c r="K10" s="26"/>
      <c r="L10" s="26"/>
      <c r="M10" s="26"/>
      <c r="N10" s="26"/>
      <c r="O10" s="26"/>
      <c r="P10" s="26"/>
      <c r="Q10" s="26"/>
      <c r="R10" s="26"/>
    </row>
    <row r="11" spans="1:20" ht="16" customHeight="1">
      <c r="A11" s="59"/>
      <c r="B11" s="59"/>
      <c r="C11" s="59"/>
      <c r="D11" s="59"/>
      <c r="E11" s="59"/>
      <c r="F11" s="59"/>
      <c r="G11" s="59"/>
      <c r="H11" s="59"/>
      <c r="J11" s="30"/>
      <c r="K11" s="26"/>
      <c r="L11" s="26"/>
      <c r="M11" s="26"/>
      <c r="N11" s="26"/>
      <c r="O11" s="26"/>
      <c r="P11" s="26"/>
      <c r="Q11" s="26"/>
      <c r="R11" s="26"/>
    </row>
    <row r="12" spans="1:20" ht="23">
      <c r="A12" s="59"/>
      <c r="B12" s="59"/>
      <c r="C12" s="59"/>
      <c r="D12" s="59"/>
      <c r="E12" s="59"/>
      <c r="F12" s="59"/>
      <c r="G12" s="59"/>
      <c r="H12" s="59"/>
      <c r="J12" s="29" t="s">
        <v>38</v>
      </c>
      <c r="K12" s="26"/>
      <c r="L12" s="26"/>
      <c r="M12" s="26"/>
      <c r="N12" s="26"/>
      <c r="O12" s="26"/>
      <c r="P12" s="26"/>
      <c r="Q12" s="26"/>
      <c r="R12" s="26"/>
    </row>
    <row r="13" spans="1:20" ht="16" customHeight="1">
      <c r="A13" s="59"/>
      <c r="B13" s="59"/>
      <c r="C13" s="59"/>
      <c r="D13" s="59"/>
      <c r="E13" s="59"/>
      <c r="F13" s="59"/>
      <c r="G13" s="59"/>
      <c r="H13" s="59"/>
      <c r="J13" s="30"/>
      <c r="K13" s="26"/>
      <c r="L13" s="26"/>
      <c r="M13" s="26"/>
      <c r="N13" s="26"/>
      <c r="O13" s="26"/>
      <c r="P13" s="26"/>
      <c r="Q13" s="26"/>
      <c r="R13" s="26"/>
    </row>
    <row r="14" spans="1:20" ht="23">
      <c r="A14" s="59"/>
      <c r="B14" s="59"/>
      <c r="C14" s="59"/>
      <c r="D14" s="59"/>
      <c r="E14" s="59"/>
      <c r="F14" s="59"/>
      <c r="G14" s="59"/>
      <c r="H14" s="59"/>
      <c r="J14" s="29" t="s">
        <v>39</v>
      </c>
      <c r="K14" s="26"/>
      <c r="L14" s="26"/>
      <c r="M14" s="26"/>
      <c r="N14" s="26"/>
      <c r="O14" s="26"/>
      <c r="P14" s="26"/>
      <c r="Q14" s="26"/>
      <c r="R14" s="26"/>
    </row>
    <row r="15" spans="1:20" ht="16" customHeight="1">
      <c r="A15" s="59"/>
      <c r="B15" s="59"/>
      <c r="C15" s="59"/>
      <c r="D15" s="59"/>
      <c r="E15" s="59"/>
      <c r="F15" s="59"/>
      <c r="G15" s="59"/>
      <c r="H15" s="59"/>
      <c r="J15" s="26"/>
      <c r="K15" s="26"/>
      <c r="L15" s="26"/>
      <c r="M15" s="26"/>
      <c r="N15" s="26"/>
      <c r="O15" s="26"/>
      <c r="P15" s="26"/>
      <c r="Q15" s="26"/>
      <c r="R15" s="26"/>
    </row>
    <row r="16" spans="1:20" ht="16" customHeight="1">
      <c r="A16" s="59"/>
      <c r="B16" s="59"/>
      <c r="C16" s="59"/>
      <c r="D16" s="59"/>
      <c r="E16" s="59"/>
      <c r="F16" s="59"/>
      <c r="G16" s="59"/>
      <c r="H16" s="59"/>
      <c r="J16" s="26"/>
      <c r="K16" s="26"/>
      <c r="L16" s="26"/>
      <c r="M16" s="26"/>
      <c r="N16" s="26"/>
      <c r="O16" s="26"/>
      <c r="P16" s="26"/>
      <c r="Q16" s="26"/>
      <c r="R16" s="26"/>
    </row>
    <row r="17" spans="1:18" ht="16" customHeight="1">
      <c r="A17" s="59"/>
      <c r="B17" s="59"/>
      <c r="C17" s="59"/>
      <c r="D17" s="59"/>
      <c r="E17" s="59"/>
      <c r="F17" s="59"/>
      <c r="G17" s="59"/>
      <c r="H17" s="59"/>
      <c r="J17" s="26"/>
      <c r="K17" s="26"/>
      <c r="L17" s="26"/>
      <c r="M17" s="26"/>
      <c r="N17" s="26"/>
      <c r="O17" s="26"/>
      <c r="P17" s="26"/>
      <c r="Q17" s="26"/>
      <c r="R17" s="26"/>
    </row>
    <row r="18" spans="1:18" ht="16" customHeight="1">
      <c r="A18" s="22"/>
      <c r="B18" s="22"/>
      <c r="C18" s="22"/>
      <c r="D18" s="22"/>
      <c r="E18" s="22"/>
      <c r="F18" s="22"/>
      <c r="G18" s="22"/>
    </row>
    <row r="19" spans="1:18" ht="31">
      <c r="A19" s="25" t="s">
        <v>30</v>
      </c>
    </row>
    <row r="20" spans="1:18" ht="31" customHeight="1">
      <c r="A20" s="59" t="s">
        <v>40</v>
      </c>
      <c r="B20" s="59"/>
      <c r="C20" s="59"/>
      <c r="D20" s="59"/>
      <c r="E20" s="59"/>
      <c r="F20" s="59"/>
      <c r="G20" s="59"/>
      <c r="H20" s="59"/>
    </row>
    <row r="21" spans="1:18" ht="16" customHeight="1">
      <c r="A21" s="59"/>
      <c r="B21" s="59"/>
      <c r="C21" s="59"/>
      <c r="D21" s="59"/>
      <c r="E21" s="59"/>
      <c r="F21" s="59"/>
      <c r="G21" s="59"/>
      <c r="H21" s="59"/>
    </row>
    <row r="22" spans="1:18" ht="16" customHeight="1">
      <c r="A22" s="59"/>
      <c r="B22" s="59"/>
      <c r="C22" s="59"/>
      <c r="D22" s="59"/>
      <c r="E22" s="59"/>
      <c r="F22" s="59"/>
      <c r="G22" s="59"/>
      <c r="H22" s="59"/>
    </row>
    <row r="23" spans="1:18" ht="16" customHeight="1">
      <c r="A23" s="59"/>
      <c r="B23" s="59"/>
      <c r="C23" s="59"/>
      <c r="D23" s="59"/>
      <c r="E23" s="59"/>
      <c r="F23" s="59"/>
      <c r="G23" s="59"/>
      <c r="H23" s="59"/>
    </row>
    <row r="24" spans="1:18" ht="16" customHeight="1">
      <c r="A24" s="59"/>
      <c r="B24" s="59"/>
      <c r="C24" s="59"/>
      <c r="D24" s="59"/>
      <c r="E24" s="59"/>
      <c r="F24" s="59"/>
      <c r="G24" s="59"/>
      <c r="H24" s="59"/>
    </row>
    <row r="25" spans="1:18" ht="16" customHeight="1">
      <c r="A25" s="59"/>
      <c r="B25" s="59"/>
      <c r="C25" s="59"/>
      <c r="D25" s="59"/>
      <c r="E25" s="59"/>
      <c r="F25" s="59"/>
      <c r="G25" s="59"/>
      <c r="H25" s="59"/>
    </row>
    <row r="26" spans="1:18" ht="16" customHeight="1">
      <c r="A26" s="59"/>
      <c r="B26" s="59"/>
      <c r="C26" s="59"/>
      <c r="D26" s="59"/>
      <c r="E26" s="59"/>
      <c r="F26" s="59"/>
      <c r="G26" s="59"/>
      <c r="H26" s="59"/>
    </row>
    <row r="27" spans="1:18" ht="16" customHeight="1">
      <c r="A27" s="59"/>
      <c r="B27" s="59"/>
      <c r="C27" s="59"/>
      <c r="D27" s="59"/>
      <c r="E27" s="59"/>
      <c r="F27" s="59"/>
      <c r="G27" s="59"/>
      <c r="H27" s="59"/>
    </row>
    <row r="28" spans="1:18" ht="16" customHeight="1">
      <c r="A28" s="59"/>
      <c r="B28" s="59"/>
      <c r="C28" s="59"/>
      <c r="D28" s="59"/>
      <c r="E28" s="59"/>
      <c r="F28" s="59"/>
      <c r="G28" s="59"/>
      <c r="H28" s="59"/>
    </row>
    <row r="29" spans="1:18" ht="16" customHeight="1">
      <c r="A29" s="59"/>
      <c r="B29" s="59"/>
      <c r="C29" s="59"/>
      <c r="D29" s="59"/>
      <c r="E29" s="59"/>
      <c r="F29" s="59"/>
      <c r="G29" s="59"/>
      <c r="H29" s="59"/>
    </row>
    <row r="30" spans="1:18" ht="16" customHeight="1">
      <c r="A30" s="59"/>
      <c r="B30" s="59"/>
      <c r="C30" s="59"/>
      <c r="D30" s="59"/>
      <c r="E30" s="59"/>
      <c r="F30" s="59"/>
      <c r="G30" s="59"/>
      <c r="H30" s="59"/>
    </row>
    <row r="31" spans="1:18" ht="16" customHeight="1">
      <c r="A31" s="59"/>
      <c r="B31" s="59"/>
      <c r="C31" s="59"/>
      <c r="D31" s="59"/>
      <c r="E31" s="59"/>
      <c r="F31" s="59"/>
      <c r="G31" s="59"/>
      <c r="H31" s="59"/>
    </row>
    <row r="32" spans="1:18" ht="16" customHeight="1">
      <c r="A32" s="59"/>
      <c r="B32" s="59"/>
      <c r="C32" s="59"/>
      <c r="D32" s="59"/>
      <c r="E32" s="59"/>
      <c r="F32" s="59"/>
      <c r="G32" s="59"/>
      <c r="H32" s="59"/>
    </row>
    <row r="33" spans="1:8" ht="16" customHeight="1">
      <c r="A33" s="59"/>
      <c r="B33" s="59"/>
      <c r="C33" s="59"/>
      <c r="D33" s="59"/>
      <c r="E33" s="59"/>
      <c r="F33" s="59"/>
      <c r="G33" s="59"/>
      <c r="H33" s="59"/>
    </row>
    <row r="34" spans="1:8" ht="16" customHeight="1">
      <c r="A34" s="59"/>
      <c r="B34" s="59"/>
      <c r="C34" s="59"/>
      <c r="D34" s="59"/>
      <c r="E34" s="59"/>
      <c r="F34" s="59"/>
      <c r="G34" s="59"/>
      <c r="H34" s="59"/>
    </row>
    <row r="35" spans="1:8" ht="16" customHeight="1"/>
    <row r="36" spans="1:8" ht="30">
      <c r="A36" s="23" t="s">
        <v>31</v>
      </c>
      <c r="B36" s="23"/>
    </row>
    <row r="37" spans="1:8" ht="20" customHeight="1">
      <c r="A37" s="55" t="s">
        <v>36</v>
      </c>
      <c r="B37" s="55"/>
      <c r="C37" s="55"/>
      <c r="D37" s="55"/>
      <c r="E37" s="55"/>
      <c r="F37" s="55"/>
      <c r="G37" s="55"/>
    </row>
    <row r="38" spans="1:8" ht="16" customHeight="1">
      <c r="A38" s="55"/>
      <c r="B38" s="55"/>
      <c r="C38" s="55"/>
      <c r="D38" s="55"/>
      <c r="E38" s="55"/>
      <c r="F38" s="55"/>
      <c r="G38" s="55"/>
    </row>
    <row r="39" spans="1:8" ht="16" customHeight="1">
      <c r="A39" s="55"/>
      <c r="B39" s="55"/>
      <c r="C39" s="55"/>
      <c r="D39" s="55"/>
      <c r="E39" s="55"/>
      <c r="F39" s="55"/>
      <c r="G39" s="55"/>
    </row>
    <row r="40" spans="1:8" ht="16" customHeight="1">
      <c r="A40" s="55"/>
      <c r="B40" s="55"/>
      <c r="C40" s="55"/>
      <c r="D40" s="55"/>
      <c r="E40" s="55"/>
      <c r="F40" s="55"/>
      <c r="G40" s="55"/>
    </row>
    <row r="41" spans="1:8" ht="16" customHeight="1">
      <c r="A41" s="55"/>
      <c r="B41" s="55"/>
      <c r="C41" s="55"/>
      <c r="D41" s="55"/>
      <c r="E41" s="55"/>
      <c r="F41" s="55"/>
      <c r="G41" s="55"/>
    </row>
    <row r="42" spans="1:8" ht="16" customHeight="1">
      <c r="A42" s="55"/>
      <c r="B42" s="55"/>
      <c r="C42" s="55"/>
      <c r="D42" s="55"/>
      <c r="E42" s="55"/>
      <c r="F42" s="55"/>
      <c r="G42" s="55"/>
    </row>
    <row r="43" spans="1:8" ht="16" customHeight="1">
      <c r="A43" s="55"/>
      <c r="B43" s="55"/>
      <c r="C43" s="55"/>
      <c r="D43" s="55"/>
      <c r="E43" s="55"/>
      <c r="F43" s="55"/>
      <c r="G43" s="55"/>
    </row>
    <row r="44" spans="1:8" ht="16" customHeight="1">
      <c r="A44" s="55"/>
      <c r="B44" s="55"/>
      <c r="C44" s="55"/>
      <c r="D44" s="55"/>
      <c r="E44" s="55"/>
      <c r="F44" s="55"/>
      <c r="G44" s="55"/>
    </row>
    <row r="45" spans="1:8" ht="16" customHeight="1">
      <c r="A45" s="55"/>
      <c r="B45" s="55"/>
      <c r="C45" s="55"/>
      <c r="D45" s="55"/>
      <c r="E45" s="55"/>
      <c r="F45" s="55"/>
      <c r="G45" s="55"/>
    </row>
    <row r="46" spans="1:8" ht="16" customHeight="1">
      <c r="A46" s="55"/>
      <c r="B46" s="55"/>
      <c r="C46" s="55"/>
      <c r="D46" s="55"/>
      <c r="E46" s="55"/>
      <c r="F46" s="55"/>
      <c r="G46" s="55"/>
    </row>
  </sheetData>
  <mergeCells count="6">
    <mergeCell ref="A37:G46"/>
    <mergeCell ref="A1:G3"/>
    <mergeCell ref="J1:R6"/>
    <mergeCell ref="A4:G4"/>
    <mergeCell ref="A9:H17"/>
    <mergeCell ref="A20:H34"/>
  </mergeCells>
  <hyperlinks>
    <hyperlink ref="J10" r:id="rId1" xr:uid="{D47190D0-B3DA-AC47-B626-061C5DF616CE}"/>
    <hyperlink ref="J12" r:id="rId2" xr:uid="{6506A5D2-0BD9-7E4E-BEC2-DE21950A702F}"/>
    <hyperlink ref="J14" r:id="rId3" xr:uid="{66F0E0CE-85EA-564C-B90A-D27A51EB7B87}"/>
  </hyperlinks>
  <pageMargins left="0.7" right="0.7" top="0.75" bottom="0.75" header="0.3" footer="0.3"/>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9A6952-96A3-844E-A0C0-16CCA40D9B60}">
  <dimension ref="A1"/>
  <sheetViews>
    <sheetView workbookViewId="0"/>
  </sheetViews>
  <sheetFormatPr baseColWidth="10" defaultRowHeight="16"/>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5EEA44-2D9B-3C4D-8ACF-9EB4045AEECD}">
  <dimension ref="A1"/>
  <sheetViews>
    <sheetView workbookViewId="0"/>
  </sheetViews>
  <sheetFormatPr baseColWidth="10" defaultRowHeight="16"/>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DB1ED8-BD2A-6748-998F-9720F9A079FA}">
  <sheetPr>
    <tabColor rgb="FFFFFF00"/>
  </sheetPr>
  <dimension ref="A1:I66"/>
  <sheetViews>
    <sheetView workbookViewId="0">
      <selection activeCell="H31" sqref="H31"/>
    </sheetView>
  </sheetViews>
  <sheetFormatPr baseColWidth="10" defaultRowHeight="16"/>
  <cols>
    <col min="1" max="1" width="11.5" style="13" bestFit="1" customWidth="1"/>
    <col min="2" max="2" width="15" style="13" customWidth="1"/>
    <col min="3" max="3" width="30.5" style="13" bestFit="1" customWidth="1"/>
    <col min="4" max="4" width="14" style="13" bestFit="1" customWidth="1"/>
    <col min="5" max="5" width="12.1640625" style="13" bestFit="1" customWidth="1"/>
    <col min="6" max="6" width="10.83203125" style="13"/>
    <col min="7" max="7" width="10.83203125" style="5"/>
  </cols>
  <sheetData>
    <row r="1" spans="1:9" ht="16" customHeight="1">
      <c r="A1" s="56" t="s">
        <v>32</v>
      </c>
      <c r="B1" s="56"/>
      <c r="C1" s="56"/>
      <c r="D1" s="56"/>
      <c r="E1" s="56"/>
      <c r="F1" s="56"/>
      <c r="G1" s="56"/>
      <c r="H1" s="56"/>
      <c r="I1" s="56"/>
    </row>
    <row r="2" spans="1:9" ht="16" customHeight="1">
      <c r="A2" s="56"/>
      <c r="B2" s="56"/>
      <c r="C2" s="56"/>
      <c r="D2" s="56"/>
      <c r="E2" s="56"/>
      <c r="F2" s="56"/>
      <c r="G2" s="56"/>
      <c r="H2" s="56"/>
      <c r="I2" s="56"/>
    </row>
    <row r="3" spans="1:9" ht="16" customHeight="1">
      <c r="A3" s="58" t="s">
        <v>33</v>
      </c>
      <c r="B3" s="58"/>
      <c r="C3" s="58"/>
      <c r="D3" s="58"/>
      <c r="E3" s="56"/>
      <c r="F3" s="56"/>
      <c r="G3" s="56"/>
      <c r="H3" s="56"/>
      <c r="I3" s="56"/>
    </row>
    <row r="4" spans="1:9" ht="25" customHeight="1">
      <c r="A4" s="58"/>
      <c r="B4" s="58"/>
      <c r="C4" s="58"/>
      <c r="D4" s="58"/>
      <c r="E4" s="56"/>
      <c r="F4" s="56"/>
      <c r="G4" s="56"/>
      <c r="H4" s="56"/>
      <c r="I4" s="56"/>
    </row>
    <row r="5" spans="1:9">
      <c r="A5"/>
      <c r="B5"/>
      <c r="C5"/>
      <c r="D5"/>
      <c r="E5"/>
      <c r="F5"/>
      <c r="G5"/>
    </row>
    <row r="6" spans="1:9">
      <c r="A6"/>
      <c r="B6"/>
      <c r="C6"/>
      <c r="D6"/>
      <c r="E6"/>
      <c r="F6"/>
    </row>
    <row r="7" spans="1:9" s="7" customFormat="1">
      <c r="B7" s="8" t="s">
        <v>18</v>
      </c>
    </row>
    <row r="8" spans="1:9">
      <c r="A8"/>
      <c r="B8"/>
      <c r="C8"/>
      <c r="D8"/>
      <c r="E8"/>
      <c r="F8"/>
    </row>
    <row r="9" spans="1:9">
      <c r="A9"/>
      <c r="B9"/>
      <c r="C9"/>
      <c r="D9"/>
      <c r="E9"/>
      <c r="F9"/>
    </row>
    <row r="10" spans="1:9">
      <c r="A10" s="9" t="s">
        <v>0</v>
      </c>
      <c r="B10" s="9" t="s">
        <v>16</v>
      </c>
      <c r="C10" s="9" t="s">
        <v>17</v>
      </c>
      <c r="D10" s="9" t="s">
        <v>4</v>
      </c>
      <c r="E10" s="9" t="s">
        <v>5</v>
      </c>
      <c r="F10" s="9" t="s">
        <v>6</v>
      </c>
    </row>
    <row r="11" spans="1:9">
      <c r="A11" s="10">
        <v>45199</v>
      </c>
      <c r="B11" s="11" t="s">
        <v>20</v>
      </c>
      <c r="C11" s="11" t="s">
        <v>21</v>
      </c>
      <c r="D11" s="11">
        <v>4673.38</v>
      </c>
      <c r="E11" s="11">
        <v>5427.29</v>
      </c>
      <c r="F11" s="11">
        <v>1079.96</v>
      </c>
      <c r="G11" s="6">
        <f>A11</f>
        <v>45199</v>
      </c>
    </row>
    <row r="12" spans="1:9">
      <c r="A12" s="10">
        <v>45107</v>
      </c>
      <c r="B12" s="11" t="s">
        <v>20</v>
      </c>
      <c r="C12" s="11" t="s">
        <v>21</v>
      </c>
      <c r="D12" s="11">
        <v>4683.84</v>
      </c>
      <c r="E12" s="11">
        <v>5381.77</v>
      </c>
      <c r="F12" s="11">
        <v>1062.1099999999999</v>
      </c>
      <c r="G12" s="6">
        <f t="shared" ref="G12:G66" si="0">A12</f>
        <v>45107</v>
      </c>
    </row>
    <row r="13" spans="1:9">
      <c r="A13" s="10">
        <v>45016</v>
      </c>
      <c r="B13" s="11" t="s">
        <v>20</v>
      </c>
      <c r="C13" s="11" t="s">
        <v>21</v>
      </c>
      <c r="D13" s="11">
        <v>4714.87</v>
      </c>
      <c r="E13" s="11">
        <v>5877.62</v>
      </c>
      <c r="F13" s="11">
        <v>1098.4000000000001</v>
      </c>
      <c r="G13" s="6">
        <f t="shared" si="0"/>
        <v>45016</v>
      </c>
    </row>
    <row r="14" spans="1:9">
      <c r="A14" s="10">
        <v>44926</v>
      </c>
      <c r="B14" s="11" t="s">
        <v>20</v>
      </c>
      <c r="C14" s="11" t="s">
        <v>21</v>
      </c>
      <c r="D14" s="11">
        <v>4714.87</v>
      </c>
      <c r="E14" s="11">
        <v>5852.39</v>
      </c>
      <c r="F14" s="11">
        <v>1127.31</v>
      </c>
      <c r="G14" s="6">
        <f t="shared" si="0"/>
        <v>44926</v>
      </c>
    </row>
    <row r="15" spans="1:9">
      <c r="A15" s="10">
        <v>44834</v>
      </c>
      <c r="B15" s="11" t="s">
        <v>20</v>
      </c>
      <c r="C15" s="11" t="s">
        <v>21</v>
      </c>
      <c r="D15" s="11">
        <v>4703.59</v>
      </c>
      <c r="E15" s="11">
        <v>5681.32</v>
      </c>
      <c r="F15" s="11">
        <v>1217.0899999999999</v>
      </c>
      <c r="G15" s="6">
        <f t="shared" si="0"/>
        <v>44834</v>
      </c>
    </row>
    <row r="16" spans="1:9">
      <c r="A16" s="10">
        <v>44742</v>
      </c>
      <c r="B16" s="11" t="s">
        <v>20</v>
      </c>
      <c r="C16" s="11" t="s">
        <v>21</v>
      </c>
      <c r="D16" s="11">
        <v>4699.38</v>
      </c>
      <c r="E16" s="11">
        <v>5676.63</v>
      </c>
      <c r="F16" s="11">
        <v>1240.5899999999999</v>
      </c>
      <c r="G16" s="6">
        <f t="shared" si="0"/>
        <v>44742</v>
      </c>
    </row>
    <row r="17" spans="1:7">
      <c r="A17" s="10">
        <v>44651</v>
      </c>
      <c r="B17" s="11" t="s">
        <v>20</v>
      </c>
      <c r="C17" s="11" t="s">
        <v>21</v>
      </c>
      <c r="D17" s="11">
        <v>4699.38</v>
      </c>
      <c r="E17" s="11">
        <v>4240.84</v>
      </c>
      <c r="F17" s="11">
        <v>2709.93</v>
      </c>
      <c r="G17" s="6">
        <f t="shared" si="0"/>
        <v>44651</v>
      </c>
    </row>
    <row r="18" spans="1:7">
      <c r="A18" s="10">
        <v>44561</v>
      </c>
      <c r="B18" s="11" t="s">
        <v>20</v>
      </c>
      <c r="C18" s="11" t="s">
        <v>21</v>
      </c>
      <c r="D18" s="11">
        <v>4692.54</v>
      </c>
      <c r="E18" s="11">
        <v>3529.04</v>
      </c>
      <c r="F18" s="11">
        <v>3325.56</v>
      </c>
      <c r="G18" s="6">
        <f t="shared" si="0"/>
        <v>44561</v>
      </c>
    </row>
    <row r="19" spans="1:7">
      <c r="A19" s="10">
        <v>44469</v>
      </c>
      <c r="B19" s="11" t="s">
        <v>20</v>
      </c>
      <c r="C19" s="11" t="s">
        <v>21</v>
      </c>
      <c r="D19" s="11">
        <v>4665.34</v>
      </c>
      <c r="E19" s="11">
        <v>3274.43</v>
      </c>
      <c r="F19" s="11">
        <v>3369.62</v>
      </c>
      <c r="G19" s="6">
        <f t="shared" si="0"/>
        <v>44469</v>
      </c>
    </row>
    <row r="20" spans="1:7">
      <c r="A20" s="10">
        <v>44377</v>
      </c>
      <c r="B20" s="11" t="s">
        <v>20</v>
      </c>
      <c r="C20" s="11" t="s">
        <v>21</v>
      </c>
      <c r="D20" s="11">
        <v>4659.7299999999996</v>
      </c>
      <c r="E20" s="11">
        <v>3089.35</v>
      </c>
      <c r="F20" s="11">
        <v>3578.39</v>
      </c>
      <c r="G20" s="6">
        <f t="shared" si="0"/>
        <v>44377</v>
      </c>
    </row>
    <row r="21" spans="1:7">
      <c r="A21" s="10">
        <v>44286</v>
      </c>
      <c r="B21" s="11" t="s">
        <v>20</v>
      </c>
      <c r="C21" s="11" t="s">
        <v>21</v>
      </c>
      <c r="D21" s="11">
        <v>4634.51</v>
      </c>
      <c r="E21" s="11">
        <v>2106.08</v>
      </c>
      <c r="F21" s="11">
        <v>4090.16</v>
      </c>
      <c r="G21" s="6">
        <f t="shared" si="0"/>
        <v>44286</v>
      </c>
    </row>
    <row r="22" spans="1:7">
      <c r="A22" s="10">
        <v>44196</v>
      </c>
      <c r="B22" s="11" t="s">
        <v>20</v>
      </c>
      <c r="C22" s="11" t="s">
        <v>21</v>
      </c>
      <c r="D22" s="11">
        <v>4645.71</v>
      </c>
      <c r="E22" s="11">
        <v>2502.33</v>
      </c>
      <c r="F22" s="11">
        <v>3870.38</v>
      </c>
      <c r="G22" s="6">
        <f t="shared" si="0"/>
        <v>44196</v>
      </c>
    </row>
    <row r="23" spans="1:7">
      <c r="A23" s="10">
        <v>44104</v>
      </c>
      <c r="B23" s="11" t="s">
        <v>20</v>
      </c>
      <c r="C23" s="11" t="s">
        <v>21</v>
      </c>
      <c r="D23" s="11">
        <v>4618.6000000000004</v>
      </c>
      <c r="E23" s="11">
        <v>2500.46</v>
      </c>
      <c r="F23" s="11">
        <v>3410.38</v>
      </c>
      <c r="G23" s="6">
        <f t="shared" si="0"/>
        <v>44104</v>
      </c>
    </row>
    <row r="24" spans="1:7">
      <c r="A24" s="10">
        <v>44012</v>
      </c>
      <c r="B24" s="11" t="s">
        <v>20</v>
      </c>
      <c r="C24" s="11" t="s">
        <v>21</v>
      </c>
      <c r="D24" s="11">
        <v>4582.1400000000003</v>
      </c>
      <c r="E24" s="11">
        <v>2499.52</v>
      </c>
      <c r="F24" s="11">
        <v>3290.43</v>
      </c>
      <c r="G24" s="6">
        <f t="shared" si="0"/>
        <v>44012</v>
      </c>
    </row>
    <row r="25" spans="1:7">
      <c r="A25" s="10">
        <v>43921</v>
      </c>
      <c r="B25" s="11" t="s">
        <v>20</v>
      </c>
      <c r="C25" s="11" t="s">
        <v>21</v>
      </c>
      <c r="D25" s="11">
        <v>4596.59</v>
      </c>
      <c r="E25" s="11">
        <v>2513.87</v>
      </c>
      <c r="F25" s="11">
        <v>3154.89</v>
      </c>
      <c r="G25" s="6">
        <f t="shared" si="0"/>
        <v>43921</v>
      </c>
    </row>
    <row r="26" spans="1:7">
      <c r="A26" s="10">
        <v>43830</v>
      </c>
      <c r="B26" s="11" t="s">
        <v>20</v>
      </c>
      <c r="C26" s="11" t="s">
        <v>21</v>
      </c>
      <c r="D26" s="11">
        <v>4527.87</v>
      </c>
      <c r="E26" s="11">
        <v>2108.4699999999998</v>
      </c>
      <c r="F26" s="11">
        <v>3290.78</v>
      </c>
      <c r="G26" s="6">
        <f t="shared" si="0"/>
        <v>43830</v>
      </c>
    </row>
    <row r="27" spans="1:7">
      <c r="A27" s="10">
        <v>43738</v>
      </c>
      <c r="B27" s="11" t="s">
        <v>20</v>
      </c>
      <c r="C27" s="11" t="s">
        <v>21</v>
      </c>
      <c r="D27" s="11">
        <v>4341.2</v>
      </c>
      <c r="E27" s="11">
        <v>2364.1</v>
      </c>
      <c r="F27" s="11">
        <v>2991.8</v>
      </c>
      <c r="G27" s="6">
        <f t="shared" si="0"/>
        <v>43738</v>
      </c>
    </row>
    <row r="28" spans="1:7">
      <c r="A28" s="10">
        <v>43646</v>
      </c>
      <c r="B28" s="11" t="s">
        <v>20</v>
      </c>
      <c r="C28" s="11" t="s">
        <v>21</v>
      </c>
      <c r="D28" s="11">
        <v>4438.92</v>
      </c>
      <c r="E28" s="11">
        <v>2240.81</v>
      </c>
      <c r="F28" s="11">
        <v>3140.76</v>
      </c>
      <c r="G28" s="6">
        <f t="shared" si="0"/>
        <v>43646</v>
      </c>
    </row>
    <row r="29" spans="1:7">
      <c r="A29" s="10">
        <v>43555</v>
      </c>
      <c r="B29" s="11" t="s">
        <v>20</v>
      </c>
      <c r="C29" s="11" t="s">
        <v>21</v>
      </c>
      <c r="D29" s="11">
        <v>4145.97</v>
      </c>
      <c r="E29" s="11">
        <v>2234.61</v>
      </c>
      <c r="F29" s="11">
        <v>2774.67</v>
      </c>
      <c r="G29" s="6">
        <f t="shared" si="0"/>
        <v>43555</v>
      </c>
    </row>
    <row r="30" spans="1:7">
      <c r="A30" s="10">
        <v>43465</v>
      </c>
      <c r="B30" s="11" t="s">
        <v>20</v>
      </c>
      <c r="C30" s="11" t="s">
        <v>21</v>
      </c>
      <c r="D30" s="11">
        <v>4131.96</v>
      </c>
      <c r="E30" s="11">
        <v>1779.91</v>
      </c>
      <c r="F30" s="11">
        <v>3032.9</v>
      </c>
      <c r="G30" s="6">
        <f t="shared" si="0"/>
        <v>43465</v>
      </c>
    </row>
    <row r="31" spans="1:7">
      <c r="A31" s="10">
        <v>43373</v>
      </c>
      <c r="B31" s="11" t="s">
        <v>20</v>
      </c>
      <c r="C31" s="11" t="s">
        <v>21</v>
      </c>
      <c r="D31" s="11">
        <v>3977.9</v>
      </c>
      <c r="E31" s="11">
        <v>1781.91</v>
      </c>
      <c r="F31" s="11">
        <v>2830.74</v>
      </c>
      <c r="G31" s="6">
        <f t="shared" si="0"/>
        <v>43373</v>
      </c>
    </row>
    <row r="32" spans="1:7">
      <c r="A32" s="10">
        <v>43281</v>
      </c>
      <c r="B32" s="11" t="s">
        <v>20</v>
      </c>
      <c r="C32" s="11" t="s">
        <v>21</v>
      </c>
      <c r="D32" s="11">
        <v>3957.99</v>
      </c>
      <c r="E32" s="11">
        <v>1732.96</v>
      </c>
      <c r="F32" s="11">
        <v>2882.77</v>
      </c>
      <c r="G32" s="6">
        <f t="shared" si="0"/>
        <v>43281</v>
      </c>
    </row>
    <row r="33" spans="1:7">
      <c r="A33" s="10">
        <v>43190</v>
      </c>
      <c r="B33" s="11" t="s">
        <v>20</v>
      </c>
      <c r="C33" s="11" t="s">
        <v>21</v>
      </c>
      <c r="D33" s="11">
        <v>3652.38</v>
      </c>
      <c r="E33" s="11">
        <v>1686.29</v>
      </c>
      <c r="F33" s="11">
        <v>2531.12</v>
      </c>
      <c r="G33" s="6">
        <f t="shared" si="0"/>
        <v>43190</v>
      </c>
    </row>
    <row r="34" spans="1:7">
      <c r="A34" s="10">
        <v>43100</v>
      </c>
      <c r="B34" s="11" t="s">
        <v>20</v>
      </c>
      <c r="C34" s="11" t="s">
        <v>21</v>
      </c>
      <c r="D34" s="11">
        <v>2962.53</v>
      </c>
      <c r="E34" s="11">
        <v>1175.4100000000001</v>
      </c>
      <c r="F34" s="11">
        <v>2332.92</v>
      </c>
      <c r="G34" s="6">
        <f t="shared" si="0"/>
        <v>43100</v>
      </c>
    </row>
    <row r="35" spans="1:7">
      <c r="A35" s="10">
        <v>43008</v>
      </c>
      <c r="B35" s="11" t="s">
        <v>20</v>
      </c>
      <c r="C35" s="11" t="s">
        <v>21</v>
      </c>
      <c r="D35" s="11">
        <v>2390.06</v>
      </c>
      <c r="E35" s="12">
        <v>798.12</v>
      </c>
      <c r="F35" s="11">
        <v>2019.06</v>
      </c>
      <c r="G35" s="6">
        <f t="shared" si="0"/>
        <v>43008</v>
      </c>
    </row>
    <row r="36" spans="1:7">
      <c r="A36" s="10">
        <v>42916</v>
      </c>
      <c r="B36" s="11" t="s">
        <v>20</v>
      </c>
      <c r="C36" s="11" t="s">
        <v>21</v>
      </c>
      <c r="D36" s="11">
        <v>2337.84</v>
      </c>
      <c r="E36" s="12">
        <v>368.11</v>
      </c>
      <c r="F36" s="11">
        <v>2317.4699999999998</v>
      </c>
      <c r="G36" s="6">
        <f t="shared" si="0"/>
        <v>42916</v>
      </c>
    </row>
    <row r="37" spans="1:7">
      <c r="A37" s="10">
        <v>42825</v>
      </c>
      <c r="B37" s="11" t="s">
        <v>20</v>
      </c>
      <c r="C37" s="11" t="s">
        <v>21</v>
      </c>
      <c r="D37" s="11">
        <v>2250.81</v>
      </c>
      <c r="E37" s="12">
        <v>331.93</v>
      </c>
      <c r="F37" s="11">
        <v>2274.5700000000002</v>
      </c>
      <c r="G37" s="6">
        <f t="shared" si="0"/>
        <v>42825</v>
      </c>
    </row>
    <row r="38" spans="1:7">
      <c r="A38" s="10">
        <v>42735</v>
      </c>
      <c r="B38" s="11" t="s">
        <v>20</v>
      </c>
      <c r="C38" s="11" t="s">
        <v>21</v>
      </c>
      <c r="D38" s="11">
        <v>1653.15</v>
      </c>
      <c r="E38" s="12">
        <v>37.369999999999997</v>
      </c>
      <c r="F38" s="11">
        <v>1919.98</v>
      </c>
      <c r="G38" s="6">
        <f t="shared" si="0"/>
        <v>42735</v>
      </c>
    </row>
    <row r="39" spans="1:7">
      <c r="A39" s="10">
        <v>45199</v>
      </c>
      <c r="B39" s="13" t="s">
        <v>22</v>
      </c>
      <c r="C39" s="13" t="s">
        <v>23</v>
      </c>
      <c r="D39" s="12">
        <v>687.17</v>
      </c>
      <c r="E39" s="12">
        <v>581.66</v>
      </c>
      <c r="F39" s="12">
        <v>423.88</v>
      </c>
      <c r="G39" s="6">
        <f t="shared" si="0"/>
        <v>45199</v>
      </c>
    </row>
    <row r="40" spans="1:7">
      <c r="A40" s="10">
        <v>45107</v>
      </c>
      <c r="B40" s="13" t="s">
        <v>22</v>
      </c>
      <c r="C40" s="13" t="s">
        <v>23</v>
      </c>
      <c r="D40" s="12">
        <v>692.5</v>
      </c>
      <c r="E40" s="12">
        <v>568.74</v>
      </c>
      <c r="F40" s="12">
        <v>442.06</v>
      </c>
      <c r="G40" s="6">
        <f t="shared" si="0"/>
        <v>45107</v>
      </c>
    </row>
    <row r="41" spans="1:7">
      <c r="A41" s="10">
        <v>45016</v>
      </c>
      <c r="B41" s="13" t="s">
        <v>22</v>
      </c>
      <c r="C41" s="13" t="s">
        <v>23</v>
      </c>
      <c r="D41" s="12">
        <v>667.65</v>
      </c>
      <c r="E41" s="12">
        <v>586.19000000000005</v>
      </c>
      <c r="F41" s="12">
        <v>466.3</v>
      </c>
      <c r="G41" s="6">
        <f t="shared" si="0"/>
        <v>45016</v>
      </c>
    </row>
    <row r="42" spans="1:7">
      <c r="A42" s="10">
        <v>44926</v>
      </c>
      <c r="B42" s="13" t="s">
        <v>22</v>
      </c>
      <c r="C42" s="13" t="s">
        <v>23</v>
      </c>
      <c r="D42" s="12">
        <v>679.56</v>
      </c>
      <c r="E42" s="12">
        <v>498.01</v>
      </c>
      <c r="F42" s="12">
        <v>459.54</v>
      </c>
      <c r="G42" s="6">
        <f t="shared" si="0"/>
        <v>44926</v>
      </c>
    </row>
    <row r="43" spans="1:7">
      <c r="A43" s="10">
        <v>44834</v>
      </c>
      <c r="B43" s="13" t="s">
        <v>22</v>
      </c>
      <c r="C43" s="13" t="s">
        <v>23</v>
      </c>
      <c r="D43" s="12">
        <v>678.62</v>
      </c>
      <c r="E43" s="12">
        <v>469.05</v>
      </c>
      <c r="F43" s="12">
        <v>475.57</v>
      </c>
      <c r="G43" s="6">
        <f t="shared" si="0"/>
        <v>44834</v>
      </c>
    </row>
    <row r="44" spans="1:7">
      <c r="A44" s="10">
        <v>44742</v>
      </c>
      <c r="B44" s="13" t="s">
        <v>22</v>
      </c>
      <c r="C44" s="13" t="s">
        <v>23</v>
      </c>
      <c r="D44" s="12">
        <v>663.78</v>
      </c>
      <c r="E44" s="12">
        <v>528.4</v>
      </c>
      <c r="F44" s="12">
        <v>462.86</v>
      </c>
      <c r="G44" s="6">
        <f t="shared" si="0"/>
        <v>44742</v>
      </c>
    </row>
    <row r="45" spans="1:7">
      <c r="A45" s="10">
        <v>44651</v>
      </c>
      <c r="B45" s="13" t="s">
        <v>22</v>
      </c>
      <c r="C45" s="13" t="s">
        <v>23</v>
      </c>
      <c r="D45" s="12">
        <v>654.87</v>
      </c>
      <c r="E45" s="12">
        <v>522.57000000000005</v>
      </c>
      <c r="F45" s="12">
        <v>443.67</v>
      </c>
      <c r="G45" s="6">
        <f t="shared" si="0"/>
        <v>44651</v>
      </c>
    </row>
    <row r="46" spans="1:7">
      <c r="A46" s="10">
        <v>44561</v>
      </c>
      <c r="B46" s="13" t="s">
        <v>22</v>
      </c>
      <c r="C46" s="13" t="s">
        <v>23</v>
      </c>
      <c r="D46" s="12">
        <v>651.03</v>
      </c>
      <c r="E46" s="12">
        <v>449.47</v>
      </c>
      <c r="F46" s="12">
        <v>488</v>
      </c>
      <c r="G46" s="6">
        <f t="shared" si="0"/>
        <v>44561</v>
      </c>
    </row>
    <row r="47" spans="1:7">
      <c r="A47" s="10">
        <v>44469</v>
      </c>
      <c r="B47" s="13" t="s">
        <v>22</v>
      </c>
      <c r="C47" s="13" t="s">
        <v>23</v>
      </c>
      <c r="D47" s="12">
        <v>649.69000000000005</v>
      </c>
      <c r="E47" s="12">
        <v>403.71</v>
      </c>
      <c r="F47" s="12">
        <v>511.85</v>
      </c>
      <c r="G47" s="6">
        <f t="shared" si="0"/>
        <v>44469</v>
      </c>
    </row>
    <row r="48" spans="1:7">
      <c r="A48" s="10">
        <v>44377</v>
      </c>
      <c r="B48" s="13" t="s">
        <v>22</v>
      </c>
      <c r="C48" s="13" t="s">
        <v>23</v>
      </c>
      <c r="D48" s="12">
        <v>589.92999999999995</v>
      </c>
      <c r="E48" s="12">
        <v>335.7</v>
      </c>
      <c r="F48" s="12">
        <v>486.45</v>
      </c>
      <c r="G48" s="6">
        <f t="shared" si="0"/>
        <v>44377</v>
      </c>
    </row>
    <row r="49" spans="1:7">
      <c r="A49" s="10">
        <v>44286</v>
      </c>
      <c r="B49" s="13" t="s">
        <v>22</v>
      </c>
      <c r="C49" s="13" t="s">
        <v>23</v>
      </c>
      <c r="D49" s="12">
        <v>551.27</v>
      </c>
      <c r="E49" s="12">
        <v>311.54000000000002</v>
      </c>
      <c r="F49" s="12">
        <v>424.79</v>
      </c>
      <c r="G49" s="6">
        <f t="shared" si="0"/>
        <v>44286</v>
      </c>
    </row>
    <row r="50" spans="1:7">
      <c r="A50" s="10">
        <v>44196</v>
      </c>
      <c r="B50" s="13" t="s">
        <v>22</v>
      </c>
      <c r="C50" s="13" t="s">
        <v>23</v>
      </c>
      <c r="D50" s="12">
        <v>552.70000000000005</v>
      </c>
      <c r="E50" s="12">
        <v>304.89999999999998</v>
      </c>
      <c r="F50" s="12">
        <v>413.71</v>
      </c>
      <c r="G50" s="6">
        <f t="shared" si="0"/>
        <v>44196</v>
      </c>
    </row>
    <row r="51" spans="1:7">
      <c r="A51" s="10">
        <v>44104</v>
      </c>
      <c r="B51" s="13" t="s">
        <v>22</v>
      </c>
      <c r="C51" s="13" t="s">
        <v>23</v>
      </c>
      <c r="D51" s="12">
        <v>514.85</v>
      </c>
      <c r="E51" s="12">
        <v>249.32</v>
      </c>
      <c r="F51" s="12">
        <v>383.87</v>
      </c>
      <c r="G51" s="6">
        <f t="shared" si="0"/>
        <v>44104</v>
      </c>
    </row>
    <row r="52" spans="1:7">
      <c r="A52" s="10">
        <v>44012</v>
      </c>
      <c r="B52" s="13" t="s">
        <v>22</v>
      </c>
      <c r="C52" s="13" t="s">
        <v>23</v>
      </c>
      <c r="D52" s="12">
        <v>481.43</v>
      </c>
      <c r="E52" s="12">
        <v>209.88</v>
      </c>
      <c r="F52" s="12">
        <v>382.74</v>
      </c>
      <c r="G52" s="6">
        <f t="shared" si="0"/>
        <v>44012</v>
      </c>
    </row>
    <row r="53" spans="1:7">
      <c r="A53" s="10">
        <v>43921</v>
      </c>
      <c r="B53" s="13" t="s">
        <v>22</v>
      </c>
      <c r="C53" s="13" t="s">
        <v>23</v>
      </c>
      <c r="D53" s="12">
        <v>476.08</v>
      </c>
      <c r="E53" s="12">
        <v>189.94</v>
      </c>
      <c r="F53" s="12">
        <v>394.68</v>
      </c>
      <c r="G53" s="6">
        <f t="shared" si="0"/>
        <v>43921</v>
      </c>
    </row>
    <row r="54" spans="1:7">
      <c r="A54" s="10">
        <v>43830</v>
      </c>
      <c r="B54" s="13" t="s">
        <v>22</v>
      </c>
      <c r="C54" s="13" t="s">
        <v>23</v>
      </c>
      <c r="D54" s="12">
        <v>477.59</v>
      </c>
      <c r="E54" s="12">
        <v>175.92</v>
      </c>
      <c r="F54" s="12">
        <v>396.97</v>
      </c>
      <c r="G54" s="6">
        <f t="shared" si="0"/>
        <v>43830</v>
      </c>
    </row>
    <row r="55" spans="1:7">
      <c r="A55" s="10">
        <v>43738</v>
      </c>
      <c r="B55" s="13" t="s">
        <v>22</v>
      </c>
      <c r="C55" s="13" t="s">
        <v>23</v>
      </c>
      <c r="D55" s="12">
        <v>439.87</v>
      </c>
      <c r="E55" s="12">
        <v>155.27000000000001</v>
      </c>
      <c r="F55" s="12">
        <v>380.31</v>
      </c>
      <c r="G55" s="6">
        <f t="shared" si="0"/>
        <v>43738</v>
      </c>
    </row>
    <row r="56" spans="1:7">
      <c r="A56" s="10">
        <v>43646</v>
      </c>
      <c r="B56" s="13" t="s">
        <v>22</v>
      </c>
      <c r="C56" s="13" t="s">
        <v>23</v>
      </c>
      <c r="D56" s="12">
        <v>422.71</v>
      </c>
      <c r="E56" s="12">
        <v>133.18</v>
      </c>
      <c r="F56" s="12">
        <v>376.15</v>
      </c>
      <c r="G56" s="6">
        <f t="shared" si="0"/>
        <v>43646</v>
      </c>
    </row>
    <row r="57" spans="1:7">
      <c r="A57" s="10">
        <v>43555</v>
      </c>
      <c r="B57" s="13" t="s">
        <v>22</v>
      </c>
      <c r="C57" s="13" t="s">
        <v>23</v>
      </c>
      <c r="D57" s="12">
        <v>439.97</v>
      </c>
      <c r="E57" s="12">
        <v>133.18</v>
      </c>
      <c r="F57" s="12">
        <v>364.32</v>
      </c>
      <c r="G57" s="6">
        <f t="shared" si="0"/>
        <v>43555</v>
      </c>
    </row>
    <row r="58" spans="1:7">
      <c r="A58" s="10">
        <v>43465</v>
      </c>
      <c r="B58" s="13" t="s">
        <v>22</v>
      </c>
      <c r="C58" s="13" t="s">
        <v>23</v>
      </c>
      <c r="D58" s="12">
        <v>394.45</v>
      </c>
      <c r="E58" s="12">
        <v>130.22</v>
      </c>
      <c r="F58" s="12">
        <v>311.36</v>
      </c>
      <c r="G58" s="6">
        <f t="shared" si="0"/>
        <v>43465</v>
      </c>
    </row>
    <row r="59" spans="1:7">
      <c r="A59" s="10">
        <v>43373</v>
      </c>
      <c r="B59" s="13" t="s">
        <v>22</v>
      </c>
      <c r="C59" s="13" t="s">
        <v>23</v>
      </c>
      <c r="D59" s="12">
        <v>390.1</v>
      </c>
      <c r="E59" s="12">
        <v>78.05</v>
      </c>
      <c r="F59" s="12">
        <v>346.31</v>
      </c>
      <c r="G59" s="6">
        <f t="shared" si="0"/>
        <v>43373</v>
      </c>
    </row>
    <row r="60" spans="1:7">
      <c r="A60" s="10">
        <v>43281</v>
      </c>
      <c r="B60" s="13" t="s">
        <v>22</v>
      </c>
      <c r="C60" s="13" t="s">
        <v>23</v>
      </c>
      <c r="D60" s="12">
        <v>388.55</v>
      </c>
      <c r="E60" s="12">
        <v>76.489999999999995</v>
      </c>
      <c r="F60" s="12">
        <v>343</v>
      </c>
      <c r="G60" s="6">
        <f t="shared" si="0"/>
        <v>43281</v>
      </c>
    </row>
    <row r="61" spans="1:7">
      <c r="A61" s="10">
        <v>43190</v>
      </c>
      <c r="B61" s="13" t="s">
        <v>22</v>
      </c>
      <c r="C61" s="13" t="s">
        <v>23</v>
      </c>
      <c r="D61" s="12">
        <v>382.08</v>
      </c>
      <c r="E61" s="12">
        <v>76.489999999999995</v>
      </c>
      <c r="F61" s="12">
        <v>334.9</v>
      </c>
      <c r="G61" s="6">
        <f t="shared" si="0"/>
        <v>43190</v>
      </c>
    </row>
    <row r="62" spans="1:7">
      <c r="A62" s="10">
        <v>43100</v>
      </c>
      <c r="B62" s="13" t="s">
        <v>22</v>
      </c>
      <c r="C62" s="13" t="s">
        <v>23</v>
      </c>
      <c r="D62" s="12">
        <v>306.79000000000002</v>
      </c>
      <c r="E62" s="12">
        <v>50.47</v>
      </c>
      <c r="F62" s="12">
        <v>267.02</v>
      </c>
      <c r="G62" s="6">
        <f t="shared" si="0"/>
        <v>43100</v>
      </c>
    </row>
    <row r="63" spans="1:7">
      <c r="A63" s="10">
        <v>43008</v>
      </c>
      <c r="B63" s="13" t="s">
        <v>22</v>
      </c>
      <c r="C63" s="13" t="s">
        <v>23</v>
      </c>
      <c r="D63" s="12">
        <v>306.79000000000002</v>
      </c>
      <c r="E63" s="12">
        <v>100.48</v>
      </c>
      <c r="F63" s="12">
        <v>206.84</v>
      </c>
      <c r="G63" s="6">
        <f t="shared" si="0"/>
        <v>43008</v>
      </c>
    </row>
    <row r="64" spans="1:7">
      <c r="A64" s="10">
        <v>42916</v>
      </c>
      <c r="B64" s="13" t="s">
        <v>22</v>
      </c>
      <c r="C64" s="13" t="s">
        <v>23</v>
      </c>
      <c r="D64" s="12">
        <v>203.43</v>
      </c>
      <c r="E64" s="12">
        <v>136.6</v>
      </c>
      <c r="F64" s="12">
        <v>156.37</v>
      </c>
      <c r="G64" s="6">
        <f t="shared" si="0"/>
        <v>42916</v>
      </c>
    </row>
    <row r="65" spans="1:7">
      <c r="A65" s="10">
        <v>42825</v>
      </c>
      <c r="B65" s="13" t="s">
        <v>22</v>
      </c>
      <c r="C65" s="13" t="s">
        <v>23</v>
      </c>
      <c r="D65" s="12">
        <v>201.16</v>
      </c>
      <c r="E65" s="12">
        <v>31.25</v>
      </c>
      <c r="F65" s="12">
        <v>170.23</v>
      </c>
      <c r="G65" s="6">
        <f t="shared" si="0"/>
        <v>42825</v>
      </c>
    </row>
    <row r="66" spans="1:7">
      <c r="A66" s="10">
        <v>42735</v>
      </c>
      <c r="B66" s="13" t="s">
        <v>22</v>
      </c>
      <c r="C66" s="13" t="s">
        <v>23</v>
      </c>
      <c r="D66" s="12">
        <v>114.63</v>
      </c>
      <c r="E66" s="12">
        <v>2.82</v>
      </c>
      <c r="F66" s="12">
        <v>116.44</v>
      </c>
      <c r="G66" s="6">
        <f t="shared" si="0"/>
        <v>42735</v>
      </c>
    </row>
  </sheetData>
  <mergeCells count="3">
    <mergeCell ref="A1:D2"/>
    <mergeCell ref="E1:I4"/>
    <mergeCell ref="A3:D4"/>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CDEC5E-6D80-4A48-9E8C-F291D1274B68}">
  <sheetPr>
    <tabColor theme="0" tint="-0.14999847407452621"/>
  </sheetPr>
  <dimension ref="A1:D157"/>
  <sheetViews>
    <sheetView zoomScale="111" zoomScaleNormal="100" workbookViewId="0">
      <selection activeCell="D9" sqref="D9"/>
    </sheetView>
  </sheetViews>
  <sheetFormatPr baseColWidth="10" defaultRowHeight="16"/>
  <cols>
    <col min="1" max="1" width="10.83203125" style="14"/>
    <col min="2" max="2" width="17.83203125" style="1" customWidth="1"/>
    <col min="3" max="3" width="20.5" customWidth="1"/>
    <col min="4" max="4" width="52.83203125" customWidth="1"/>
  </cols>
  <sheetData>
    <row r="1" spans="1:4">
      <c r="A1" s="60" t="s">
        <v>24</v>
      </c>
      <c r="B1" s="60"/>
      <c r="C1" s="60"/>
      <c r="D1" s="60"/>
    </row>
    <row r="2" spans="1:4">
      <c r="A2" s="14" t="s">
        <v>3</v>
      </c>
      <c r="B2" s="1" t="s">
        <v>9</v>
      </c>
    </row>
    <row r="3" spans="1:4">
      <c r="A3" s="14">
        <v>41455</v>
      </c>
      <c r="B3" s="15">
        <v>1000</v>
      </c>
    </row>
    <row r="4" spans="1:4">
      <c r="A4" s="14">
        <v>41486</v>
      </c>
      <c r="B4" s="16">
        <v>984.6032918203797</v>
      </c>
    </row>
    <row r="5" spans="1:4">
      <c r="A5" s="14">
        <v>41517</v>
      </c>
      <c r="B5" s="16">
        <v>976.97881074811175</v>
      </c>
    </row>
    <row r="6" spans="1:4">
      <c r="A6" s="14">
        <v>41547</v>
      </c>
      <c r="B6" s="16">
        <v>1077.1917165847419</v>
      </c>
    </row>
    <row r="7" spans="1:4">
      <c r="A7" s="14">
        <v>41578</v>
      </c>
      <c r="B7" s="16">
        <v>1065.0434885758038</v>
      </c>
    </row>
    <row r="8" spans="1:4">
      <c r="A8" s="14">
        <v>41608</v>
      </c>
      <c r="B8" s="16">
        <v>1108.2042356983889</v>
      </c>
    </row>
    <row r="9" spans="1:4">
      <c r="A9" s="14">
        <v>41639</v>
      </c>
      <c r="B9" s="16">
        <v>1076.130533324636</v>
      </c>
    </row>
    <row r="10" spans="1:4">
      <c r="A10" s="14">
        <v>41670</v>
      </c>
      <c r="B10" s="16">
        <v>1232.2498458511398</v>
      </c>
    </row>
    <row r="11" spans="1:4">
      <c r="A11" s="14">
        <v>41698</v>
      </c>
      <c r="B11" s="16">
        <v>1240.1246660010668</v>
      </c>
    </row>
    <row r="12" spans="1:4">
      <c r="A12" s="14">
        <v>41729</v>
      </c>
      <c r="B12" s="16">
        <v>1228.1484713233028</v>
      </c>
    </row>
    <row r="13" spans="1:4">
      <c r="A13" s="14">
        <v>41759</v>
      </c>
      <c r="B13" s="16">
        <v>1262.7949340325156</v>
      </c>
    </row>
    <row r="14" spans="1:4">
      <c r="A14" s="14">
        <v>41790</v>
      </c>
      <c r="B14" s="16">
        <v>1302.2399194557056</v>
      </c>
    </row>
    <row r="15" spans="1:4">
      <c r="A15" s="14">
        <v>41820</v>
      </c>
      <c r="B15" s="16">
        <v>1271.2225780538968</v>
      </c>
    </row>
    <row r="16" spans="1:4">
      <c r="A16" s="14">
        <v>41851</v>
      </c>
      <c r="B16" s="16">
        <v>1229.5980300528438</v>
      </c>
    </row>
    <row r="17" spans="1:2">
      <c r="A17" s="14">
        <v>41882</v>
      </c>
      <c r="B17" s="16">
        <v>1199.1511022986119</v>
      </c>
    </row>
    <row r="18" spans="1:2">
      <c r="A18" s="14">
        <v>41912</v>
      </c>
      <c r="B18" s="16">
        <v>1202.1441005843299</v>
      </c>
    </row>
    <row r="19" spans="1:2">
      <c r="A19" s="14">
        <v>41943</v>
      </c>
      <c r="B19" s="16">
        <v>1332.6049109344976</v>
      </c>
    </row>
    <row r="20" spans="1:2">
      <c r="A20" s="14">
        <v>41973</v>
      </c>
      <c r="B20" s="16">
        <v>1291.4388329983917</v>
      </c>
    </row>
    <row r="21" spans="1:2">
      <c r="A21" s="14">
        <v>42004</v>
      </c>
      <c r="B21" s="16">
        <v>1142.2069720240518</v>
      </c>
    </row>
    <row r="22" spans="1:2">
      <c r="A22" s="14">
        <v>42035</v>
      </c>
      <c r="B22" s="16">
        <v>1136.9444961454319</v>
      </c>
    </row>
    <row r="23" spans="1:2">
      <c r="A23" s="14">
        <v>42063</v>
      </c>
      <c r="B23" s="16">
        <v>1115.4295864212579</v>
      </c>
    </row>
    <row r="24" spans="1:2">
      <c r="A24" s="14">
        <v>42094</v>
      </c>
      <c r="B24" s="16">
        <v>1190.2669252962748</v>
      </c>
    </row>
    <row r="25" spans="1:2">
      <c r="A25" s="14">
        <v>42124</v>
      </c>
      <c r="B25" s="16">
        <v>1585.4674795831718</v>
      </c>
    </row>
    <row r="26" spans="1:2">
      <c r="A26" s="14">
        <v>42155</v>
      </c>
      <c r="B26" s="16">
        <v>1557.2898111422887</v>
      </c>
    </row>
    <row r="27" spans="1:2">
      <c r="A27" s="14">
        <v>42185</v>
      </c>
      <c r="B27" s="16">
        <v>1619.4673923970706</v>
      </c>
    </row>
    <row r="28" spans="1:2">
      <c r="A28" s="14">
        <v>42216</v>
      </c>
      <c r="B28" s="16">
        <v>1654.6778360493056</v>
      </c>
    </row>
    <row r="29" spans="1:2">
      <c r="A29" s="14">
        <v>42247</v>
      </c>
      <c r="B29" s="16">
        <v>1679.0248696603246</v>
      </c>
    </row>
    <row r="30" spans="1:2">
      <c r="A30" s="14">
        <v>42277</v>
      </c>
      <c r="B30" s="16">
        <v>1539.4248493247758</v>
      </c>
    </row>
    <row r="31" spans="1:2">
      <c r="A31" s="14">
        <v>42308</v>
      </c>
      <c r="B31" s="16">
        <v>1565.1660751593406</v>
      </c>
    </row>
    <row r="32" spans="1:2">
      <c r="A32" s="14">
        <v>42338</v>
      </c>
      <c r="B32" s="16">
        <v>1572.0655189057504</v>
      </c>
    </row>
    <row r="33" spans="1:2">
      <c r="A33" s="14">
        <v>42369</v>
      </c>
      <c r="B33" s="16">
        <v>1437.6599955183674</v>
      </c>
    </row>
    <row r="34" spans="1:2">
      <c r="A34" s="14">
        <v>42400</v>
      </c>
      <c r="B34" s="16">
        <v>1411.6653269792414</v>
      </c>
    </row>
    <row r="35" spans="1:2">
      <c r="A35" s="14">
        <v>42429</v>
      </c>
      <c r="B35" s="16">
        <v>1524.9587524865253</v>
      </c>
    </row>
    <row r="36" spans="1:2">
      <c r="A36" s="14">
        <v>42460</v>
      </c>
      <c r="B36" s="16">
        <v>1623.5839278265371</v>
      </c>
    </row>
    <row r="37" spans="1:2">
      <c r="A37" s="14">
        <v>42490</v>
      </c>
      <c r="B37" s="16">
        <v>1569.412277359037</v>
      </c>
    </row>
    <row r="38" spans="1:2">
      <c r="A38" s="14">
        <v>42521</v>
      </c>
      <c r="B38" s="16">
        <v>1637.186168699659</v>
      </c>
    </row>
    <row r="39" spans="1:2">
      <c r="A39" s="14">
        <v>42551</v>
      </c>
      <c r="B39" s="16">
        <v>1546.5515524997891</v>
      </c>
    </row>
    <row r="40" spans="1:2">
      <c r="A40" s="14">
        <v>42582</v>
      </c>
      <c r="B40" s="16">
        <v>1687.6463147241611</v>
      </c>
    </row>
    <row r="41" spans="1:2">
      <c r="A41" s="14">
        <v>42613</v>
      </c>
      <c r="B41" s="16">
        <v>1819.3491406239582</v>
      </c>
    </row>
    <row r="42" spans="1:2">
      <c r="A42" s="14">
        <v>42643</v>
      </c>
      <c r="B42" s="16">
        <v>1715.705529124863</v>
      </c>
    </row>
    <row r="43" spans="1:2">
      <c r="A43" s="14">
        <v>42674</v>
      </c>
      <c r="B43" s="16">
        <v>1574.9167662295481</v>
      </c>
    </row>
    <row r="44" spans="1:2">
      <c r="A44" s="14">
        <v>42704</v>
      </c>
      <c r="B44" s="16">
        <v>1578.3560253189232</v>
      </c>
    </row>
    <row r="45" spans="1:2">
      <c r="A45" s="14">
        <v>42735</v>
      </c>
      <c r="B45" s="16">
        <v>1374.6972097793773</v>
      </c>
    </row>
    <row r="46" spans="1:2">
      <c r="A46" s="14">
        <v>42766</v>
      </c>
      <c r="B46" s="16">
        <v>1624.4612007657124</v>
      </c>
    </row>
    <row r="47" spans="1:2">
      <c r="A47" s="14">
        <v>42794</v>
      </c>
      <c r="B47" s="16">
        <v>1539.8367941815363</v>
      </c>
    </row>
    <row r="48" spans="1:2">
      <c r="A48" s="14">
        <v>42825</v>
      </c>
      <c r="B48" s="16">
        <v>1532.3821171781103</v>
      </c>
    </row>
    <row r="49" spans="1:2">
      <c r="A49" s="14">
        <v>42855</v>
      </c>
      <c r="B49" s="16">
        <v>1332.5305338290755</v>
      </c>
    </row>
    <row r="50" spans="1:2">
      <c r="A50" s="14">
        <v>42886</v>
      </c>
      <c r="B50" s="16">
        <v>1333.6170565059524</v>
      </c>
    </row>
    <row r="51" spans="1:2">
      <c r="A51" s="14">
        <v>42916</v>
      </c>
      <c r="B51" s="16">
        <v>1682.3122949791134</v>
      </c>
    </row>
    <row r="52" spans="1:2">
      <c r="A52" s="14">
        <v>42947</v>
      </c>
      <c r="B52" s="16">
        <v>1681.9308870709865</v>
      </c>
    </row>
    <row r="53" spans="1:2">
      <c r="A53" s="14">
        <v>42978</v>
      </c>
      <c r="B53" s="16">
        <v>1645.2948348049515</v>
      </c>
    </row>
    <row r="54" spans="1:2">
      <c r="A54" s="14">
        <v>43008</v>
      </c>
      <c r="B54" s="16">
        <v>1753.3393366791793</v>
      </c>
    </row>
    <row r="55" spans="1:2">
      <c r="A55" s="14">
        <v>43039</v>
      </c>
      <c r="B55" s="16">
        <v>1759.3768714996152</v>
      </c>
    </row>
    <row r="56" spans="1:2">
      <c r="A56" s="14">
        <v>43069</v>
      </c>
      <c r="B56" s="16">
        <v>1766.8456740061731</v>
      </c>
    </row>
    <row r="57" spans="1:2">
      <c r="A57" s="14">
        <v>43100</v>
      </c>
      <c r="B57" s="16">
        <v>1713.986633178725</v>
      </c>
    </row>
    <row r="58" spans="1:2">
      <c r="A58" s="14">
        <v>43131</v>
      </c>
      <c r="B58" s="16">
        <v>1845.977600486541</v>
      </c>
    </row>
    <row r="59" spans="1:2">
      <c r="A59" s="14">
        <v>43159</v>
      </c>
      <c r="B59" s="16">
        <v>1841.9022142095698</v>
      </c>
    </row>
    <row r="60" spans="1:2">
      <c r="A60" s="14">
        <v>43190</v>
      </c>
      <c r="B60" s="16">
        <v>1991.2891417085411</v>
      </c>
    </row>
    <row r="61" spans="1:2">
      <c r="A61" s="14">
        <v>43220</v>
      </c>
      <c r="B61" s="16">
        <v>2201.4748617755731</v>
      </c>
    </row>
    <row r="62" spans="1:2">
      <c r="A62" s="14">
        <v>43251</v>
      </c>
      <c r="B62" s="16">
        <v>2016.5836683014329</v>
      </c>
    </row>
    <row r="63" spans="1:2">
      <c r="A63" s="14">
        <v>43281</v>
      </c>
      <c r="B63" s="16">
        <v>1890.9011607318</v>
      </c>
    </row>
    <row r="64" spans="1:2">
      <c r="A64" s="14">
        <v>43312</v>
      </c>
      <c r="B64" s="16">
        <v>2226.1351279246223</v>
      </c>
    </row>
    <row r="65" spans="1:2">
      <c r="A65" s="14">
        <v>43343</v>
      </c>
      <c r="B65" s="16">
        <v>2125.4595071870904</v>
      </c>
    </row>
    <row r="66" spans="1:2">
      <c r="A66" s="14">
        <v>43373</v>
      </c>
      <c r="B66" s="16">
        <v>2212.3957081160333</v>
      </c>
    </row>
    <row r="67" spans="1:2">
      <c r="A67" s="14">
        <v>43404</v>
      </c>
      <c r="B67" s="16">
        <v>2395.6153941732282</v>
      </c>
    </row>
    <row r="68" spans="1:2">
      <c r="A68" s="14">
        <v>43434</v>
      </c>
      <c r="B68" s="16">
        <v>2391.870791928643</v>
      </c>
    </row>
    <row r="69" spans="1:2">
      <c r="A69" s="14">
        <v>43465</v>
      </c>
      <c r="B69" s="16">
        <v>2412.5812817398528</v>
      </c>
    </row>
    <row r="70" spans="1:2">
      <c r="A70" s="14">
        <v>43496</v>
      </c>
      <c r="B70" s="16">
        <v>2462.9312503581518</v>
      </c>
    </row>
    <row r="71" spans="1:2">
      <c r="A71" s="14">
        <v>43524</v>
      </c>
      <c r="B71" s="16">
        <v>2280.5693883512395</v>
      </c>
    </row>
    <row r="72" spans="1:2">
      <c r="A72" s="14">
        <v>43555</v>
      </c>
      <c r="B72" s="16">
        <v>2378.6863834876817</v>
      </c>
    </row>
    <row r="73" spans="1:2">
      <c r="A73" s="14">
        <v>43585</v>
      </c>
      <c r="B73" s="16">
        <v>2524.1559643199344</v>
      </c>
    </row>
    <row r="74" spans="1:2">
      <c r="A74" s="14">
        <v>43616</v>
      </c>
      <c r="B74" s="16">
        <v>2436.4637114437746</v>
      </c>
    </row>
    <row r="75" spans="1:2">
      <c r="A75" s="14">
        <v>43646</v>
      </c>
      <c r="B75" s="16">
        <v>2550.3958025329975</v>
      </c>
    </row>
    <row r="76" spans="1:2">
      <c r="A76" s="14">
        <v>43677</v>
      </c>
      <c r="B76" s="16">
        <v>2554.9691149243295</v>
      </c>
    </row>
    <row r="77" spans="1:2">
      <c r="A77" s="14">
        <v>43708</v>
      </c>
      <c r="B77" s="16">
        <v>2538.5651029263663</v>
      </c>
    </row>
    <row r="78" spans="1:2">
      <c r="A78" s="14">
        <v>43738</v>
      </c>
      <c r="B78" s="15">
        <v>2667.7174076911901</v>
      </c>
    </row>
    <row r="79" spans="1:2">
      <c r="A79" s="14">
        <v>43769</v>
      </c>
      <c r="B79" s="16">
        <v>2836.833326808377</v>
      </c>
    </row>
    <row r="80" spans="1:2">
      <c r="A80" s="14">
        <v>43799</v>
      </c>
      <c r="B80" s="16">
        <v>2833.905155098812</v>
      </c>
    </row>
    <row r="81" spans="1:2">
      <c r="A81" s="14">
        <v>43830</v>
      </c>
      <c r="B81" s="16">
        <v>2902.7017457407442</v>
      </c>
    </row>
    <row r="82" spans="1:2">
      <c r="A82" s="14">
        <v>43861</v>
      </c>
      <c r="B82" s="16">
        <v>2742.905948489803</v>
      </c>
    </row>
    <row r="83" spans="1:2">
      <c r="A83" s="14">
        <v>43890</v>
      </c>
      <c r="B83" s="16">
        <v>3281.723941905479</v>
      </c>
    </row>
    <row r="84" spans="1:2">
      <c r="A84" s="14">
        <v>43921</v>
      </c>
      <c r="B84" s="16">
        <v>3196.4339652722742</v>
      </c>
    </row>
    <row r="85" spans="1:2">
      <c r="A85" s="14">
        <v>43951</v>
      </c>
      <c r="B85" s="16">
        <v>3251.9447533893172</v>
      </c>
    </row>
    <row r="86" spans="1:2">
      <c r="A86" s="14">
        <v>43982</v>
      </c>
      <c r="B86" s="16">
        <v>3326.0214301766164</v>
      </c>
    </row>
    <row r="87" spans="1:2">
      <c r="A87" s="14">
        <v>44012</v>
      </c>
      <c r="B87" s="16">
        <v>3445.7189326567432</v>
      </c>
    </row>
    <row r="88" spans="1:2">
      <c r="A88" s="14">
        <v>44043</v>
      </c>
      <c r="B88" s="16">
        <v>3333.2795649106752</v>
      </c>
    </row>
    <row r="89" spans="1:2">
      <c r="A89" s="14">
        <v>44074</v>
      </c>
      <c r="B89" s="16">
        <v>3209.8482174522042</v>
      </c>
    </row>
    <row r="90" spans="1:2">
      <c r="A90" s="14">
        <v>44104</v>
      </c>
      <c r="B90" s="16">
        <v>2791.1117170026282</v>
      </c>
    </row>
    <row r="91" spans="1:2">
      <c r="A91" s="14">
        <v>44135</v>
      </c>
      <c r="B91" s="16">
        <v>2919.3500147936679</v>
      </c>
    </row>
    <row r="92" spans="1:2">
      <c r="A92" s="14">
        <v>44165</v>
      </c>
      <c r="B92" s="16">
        <v>2722.8777302191093</v>
      </c>
    </row>
    <row r="93" spans="1:2">
      <c r="A93" s="14">
        <v>44196</v>
      </c>
      <c r="B93" s="16">
        <v>2865.5843366693543</v>
      </c>
    </row>
    <row r="94" spans="1:2">
      <c r="A94" s="14">
        <v>44227</v>
      </c>
      <c r="B94" s="16">
        <v>2847.0052015950382</v>
      </c>
    </row>
    <row r="95" spans="1:2">
      <c r="A95" s="14">
        <v>44255</v>
      </c>
      <c r="B95" s="16">
        <v>2925.7626186357679</v>
      </c>
    </row>
    <row r="96" spans="1:2">
      <c r="A96" s="14">
        <v>44286</v>
      </c>
      <c r="B96" s="16">
        <v>2800.7361184999522</v>
      </c>
    </row>
    <row r="97" spans="1:2">
      <c r="A97" s="14">
        <v>44316</v>
      </c>
      <c r="B97" s="16">
        <v>2867.2889428531412</v>
      </c>
    </row>
    <row r="98" spans="1:2">
      <c r="A98" s="14">
        <v>44347</v>
      </c>
      <c r="B98" s="16">
        <v>3043.3867172615401</v>
      </c>
    </row>
    <row r="99" spans="1:2">
      <c r="A99" s="14">
        <v>44377</v>
      </c>
      <c r="B99" s="16">
        <v>3153.4913858485938</v>
      </c>
    </row>
    <row r="100" spans="1:2">
      <c r="A100" s="14">
        <v>44408</v>
      </c>
      <c r="B100" s="16">
        <v>3233.0947483544555</v>
      </c>
    </row>
    <row r="101" spans="1:2">
      <c r="A101" s="14">
        <v>44439</v>
      </c>
      <c r="B101" s="16">
        <v>3887.342845566664</v>
      </c>
    </row>
    <row r="102" spans="1:2">
      <c r="A102" s="14">
        <v>44469</v>
      </c>
      <c r="B102" s="16">
        <v>3499.7475012856594</v>
      </c>
    </row>
    <row r="103" spans="1:2">
      <c r="A103" s="14">
        <v>44500</v>
      </c>
      <c r="B103" s="16">
        <v>3609.6377582081855</v>
      </c>
    </row>
    <row r="104" spans="1:2">
      <c r="A104" s="14">
        <v>44530</v>
      </c>
      <c r="B104" s="16">
        <v>3362.5922365561605</v>
      </c>
    </row>
    <row r="105" spans="1:2">
      <c r="A105" s="14">
        <v>44561</v>
      </c>
      <c r="B105" s="16">
        <v>3396.0103882593921</v>
      </c>
    </row>
    <row r="106" spans="1:2">
      <c r="A106" s="14">
        <v>44592</v>
      </c>
      <c r="B106" s="16">
        <v>3725.8144498137249</v>
      </c>
    </row>
    <row r="107" spans="1:2">
      <c r="A107" s="14">
        <v>44620</v>
      </c>
      <c r="B107" s="16">
        <v>4025.2615290451495</v>
      </c>
    </row>
    <row r="108" spans="1:2">
      <c r="A108" s="14">
        <v>44651</v>
      </c>
      <c r="B108" s="16">
        <v>3599.5919820834679</v>
      </c>
    </row>
    <row r="109" spans="1:2">
      <c r="A109" s="14">
        <v>44681</v>
      </c>
      <c r="B109" s="16">
        <v>3574.5790979906478</v>
      </c>
    </row>
    <row r="110" spans="1:2">
      <c r="A110" s="14">
        <v>44712</v>
      </c>
      <c r="B110" s="16">
        <v>3696.0669450757487</v>
      </c>
    </row>
    <row r="111" spans="1:2">
      <c r="A111" s="14">
        <v>44742</v>
      </c>
      <c r="B111" s="16">
        <v>3526.9642645467179</v>
      </c>
    </row>
    <row r="112" spans="1:2">
      <c r="A112" s="14">
        <v>44773</v>
      </c>
      <c r="B112" s="16">
        <v>3320.5271735437882</v>
      </c>
    </row>
    <row r="113" spans="1:2">
      <c r="A113" s="14">
        <v>44804</v>
      </c>
      <c r="B113" s="16">
        <v>3249.8982374924944</v>
      </c>
    </row>
    <row r="114" spans="1:2">
      <c r="A114" s="14">
        <v>44834</v>
      </c>
      <c r="B114" s="16">
        <v>3302.749003263104</v>
      </c>
    </row>
    <row r="115" spans="1:2">
      <c r="A115" s="14">
        <v>44865</v>
      </c>
      <c r="B115" s="16">
        <v>3286.9605660578463</v>
      </c>
    </row>
    <row r="116" spans="1:2">
      <c r="A116" s="14">
        <v>44895</v>
      </c>
      <c r="B116" s="16">
        <v>3461.5660128790396</v>
      </c>
    </row>
    <row r="117" spans="1:2">
      <c r="A117" s="14">
        <v>44926</v>
      </c>
      <c r="B117" s="16">
        <v>3630.5882491911016</v>
      </c>
    </row>
    <row r="118" spans="1:2">
      <c r="A118" s="14">
        <v>44957</v>
      </c>
      <c r="B118" s="16">
        <v>3405.8938021393947</v>
      </c>
    </row>
    <row r="119" spans="1:2">
      <c r="A119" s="14">
        <v>44985</v>
      </c>
      <c r="B119" s="16">
        <v>3520.073974400671</v>
      </c>
    </row>
    <row r="120" spans="1:2">
      <c r="A120" s="14">
        <v>45016</v>
      </c>
      <c r="B120" s="16">
        <v>3762.1234791011038</v>
      </c>
    </row>
    <row r="121" spans="1:2">
      <c r="A121" s="14">
        <v>45046</v>
      </c>
      <c r="B121" s="16">
        <v>4053.7675341993036</v>
      </c>
    </row>
    <row r="122" spans="1:2">
      <c r="A122" s="14">
        <v>45077</v>
      </c>
      <c r="B122" s="16">
        <v>4010.4267493025409</v>
      </c>
    </row>
    <row r="123" spans="1:2">
      <c r="A123" s="14">
        <v>45107</v>
      </c>
      <c r="B123" s="16">
        <v>3791.6761612545947</v>
      </c>
    </row>
    <row r="124" spans="1:2">
      <c r="A124" s="14">
        <v>45138</v>
      </c>
      <c r="B124" s="16">
        <v>3724.991327567182</v>
      </c>
    </row>
    <row r="125" spans="1:2">
      <c r="A125" s="14">
        <v>45169</v>
      </c>
      <c r="B125" s="16">
        <v>3692.3474951843186</v>
      </c>
    </row>
    <row r="126" spans="1:2">
      <c r="A126" s="14">
        <v>45199</v>
      </c>
      <c r="B126" s="16">
        <v>3541.2220097128438</v>
      </c>
    </row>
    <row r="127" spans="1:2">
      <c r="A127" s="14">
        <v>45230</v>
      </c>
      <c r="B127" s="16">
        <v>3231.112524058788</v>
      </c>
    </row>
    <row r="128" spans="1:2">
      <c r="A128" s="14">
        <v>45260</v>
      </c>
      <c r="B128" s="16">
        <v>3339.7528979610456</v>
      </c>
    </row>
    <row r="129" spans="1:2">
      <c r="A129" s="14">
        <v>45291</v>
      </c>
      <c r="B129" s="16">
        <v>3464.7657576141951</v>
      </c>
    </row>
    <row r="130" spans="1:2">
      <c r="A130" s="14">
        <v>45322</v>
      </c>
      <c r="B130" s="16">
        <v>3562.5478499334567</v>
      </c>
    </row>
    <row r="131" spans="1:2">
      <c r="A131" s="14">
        <v>45351</v>
      </c>
      <c r="B131" s="16">
        <v>3584.7640155044946</v>
      </c>
    </row>
    <row r="132" spans="1:2">
      <c r="B132" s="16"/>
    </row>
    <row r="133" spans="1:2">
      <c r="B133" s="16"/>
    </row>
    <row r="134" spans="1:2">
      <c r="B134" s="16"/>
    </row>
    <row r="135" spans="1:2">
      <c r="B135" s="16"/>
    </row>
    <row r="136" spans="1:2">
      <c r="B136" s="16"/>
    </row>
    <row r="137" spans="1:2">
      <c r="B137" s="16"/>
    </row>
    <row r="138" spans="1:2">
      <c r="B138" s="16"/>
    </row>
    <row r="139" spans="1:2">
      <c r="B139" s="15"/>
    </row>
    <row r="140" spans="1:2">
      <c r="B140" s="16"/>
    </row>
    <row r="141" spans="1:2">
      <c r="B141" s="16"/>
    </row>
    <row r="142" spans="1:2">
      <c r="B142" s="16"/>
    </row>
    <row r="143" spans="1:2">
      <c r="B143" s="16"/>
    </row>
    <row r="144" spans="1:2">
      <c r="B144" s="16"/>
    </row>
    <row r="145" spans="2:2">
      <c r="B145" s="16"/>
    </row>
    <row r="146" spans="2:2">
      <c r="B146" s="16"/>
    </row>
    <row r="147" spans="2:2">
      <c r="B147" s="16"/>
    </row>
    <row r="148" spans="2:2">
      <c r="B148" s="16"/>
    </row>
    <row r="149" spans="2:2">
      <c r="B149" s="16"/>
    </row>
    <row r="150" spans="2:2">
      <c r="B150" s="16"/>
    </row>
    <row r="151" spans="2:2">
      <c r="B151" s="16"/>
    </row>
    <row r="152" spans="2:2">
      <c r="B152" s="16"/>
    </row>
    <row r="153" spans="2:2">
      <c r="B153" s="16"/>
    </row>
    <row r="154" spans="2:2">
      <c r="B154" s="16"/>
    </row>
    <row r="155" spans="2:2">
      <c r="B155" s="16"/>
    </row>
    <row r="156" spans="2:2">
      <c r="B156" s="16"/>
    </row>
    <row r="157" spans="2:2">
      <c r="B157" s="16"/>
    </row>
  </sheetData>
  <mergeCells count="1">
    <mergeCell ref="A1:D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236515-C518-AB4E-875F-149D755BFAD5}">
  <sheetPr>
    <tabColor theme="0" tint="-0.14999847407452621"/>
  </sheetPr>
  <dimension ref="A1:B157"/>
  <sheetViews>
    <sheetView workbookViewId="0">
      <selection activeCell="E38" sqref="E38"/>
    </sheetView>
  </sheetViews>
  <sheetFormatPr baseColWidth="10" defaultRowHeight="16"/>
  <sheetData>
    <row r="1" spans="1:2">
      <c r="A1" t="s">
        <v>3</v>
      </c>
      <c r="B1" t="s">
        <v>9</v>
      </c>
    </row>
    <row r="2" spans="1:2">
      <c r="A2" s="2">
        <v>40574</v>
      </c>
      <c r="B2">
        <v>4387.97</v>
      </c>
    </row>
    <row r="3" spans="1:2">
      <c r="A3" s="2">
        <f>EOMONTH(A2,1)</f>
        <v>40602</v>
      </c>
      <c r="B3">
        <v>4543.5460000000003</v>
      </c>
    </row>
    <row r="4" spans="1:2">
      <c r="A4" s="2">
        <f t="shared" ref="A4:A67" si="0">EOMONTH(A3,1)</f>
        <v>40633</v>
      </c>
      <c r="B4">
        <v>4500.8249999999998</v>
      </c>
    </row>
    <row r="5" spans="1:2">
      <c r="A5" s="2">
        <f t="shared" si="0"/>
        <v>40663</v>
      </c>
      <c r="B5">
        <v>4694.884</v>
      </c>
    </row>
    <row r="6" spans="1:2">
      <c r="A6" s="2">
        <f t="shared" si="0"/>
        <v>40694</v>
      </c>
      <c r="B6">
        <v>4602.241</v>
      </c>
    </row>
    <row r="7" spans="1:2">
      <c r="A7" s="2">
        <f t="shared" si="0"/>
        <v>40724</v>
      </c>
      <c r="B7">
        <v>4531.2079999999996</v>
      </c>
    </row>
    <row r="8" spans="1:2">
      <c r="A8" s="2">
        <f t="shared" si="0"/>
        <v>40755</v>
      </c>
      <c r="B8">
        <v>4450.2489999999998</v>
      </c>
    </row>
    <row r="9" spans="1:2">
      <c r="A9" s="2">
        <f t="shared" si="0"/>
        <v>40786</v>
      </c>
      <c r="B9">
        <v>4138.5619999999999</v>
      </c>
    </row>
    <row r="10" spans="1:2">
      <c r="A10" s="2">
        <f t="shared" si="0"/>
        <v>40816</v>
      </c>
      <c r="B10">
        <v>3782.7570000000001</v>
      </c>
    </row>
    <row r="11" spans="1:2">
      <c r="A11" s="2">
        <f t="shared" si="0"/>
        <v>40847</v>
      </c>
      <c r="B11">
        <v>4175.1030000000001</v>
      </c>
    </row>
    <row r="12" spans="1:2">
      <c r="A12" s="2">
        <f t="shared" si="0"/>
        <v>40877</v>
      </c>
      <c r="B12">
        <v>4075.56</v>
      </c>
    </row>
    <row r="13" spans="1:2">
      <c r="A13" s="2">
        <f t="shared" si="0"/>
        <v>40908</v>
      </c>
      <c r="B13">
        <v>4074.8339999999998</v>
      </c>
    </row>
    <row r="14" spans="1:2">
      <c r="A14" s="2">
        <f t="shared" si="0"/>
        <v>40939</v>
      </c>
      <c r="B14">
        <v>4280.5209999999997</v>
      </c>
    </row>
    <row r="15" spans="1:2">
      <c r="A15" s="2">
        <f t="shared" si="0"/>
        <v>40968</v>
      </c>
      <c r="B15">
        <v>4491.9790000000003</v>
      </c>
    </row>
    <row r="16" spans="1:2">
      <c r="A16" s="2">
        <f t="shared" si="0"/>
        <v>40999</v>
      </c>
      <c r="B16">
        <v>4552.2020000000002</v>
      </c>
    </row>
    <row r="17" spans="1:2">
      <c r="A17" s="2">
        <f t="shared" si="0"/>
        <v>41029</v>
      </c>
      <c r="B17">
        <v>4503.68</v>
      </c>
    </row>
    <row r="18" spans="1:2">
      <c r="A18" s="2">
        <f t="shared" si="0"/>
        <v>41060</v>
      </c>
      <c r="B18">
        <v>4119.2060000000001</v>
      </c>
    </row>
    <row r="19" spans="1:2">
      <c r="A19" s="2">
        <f t="shared" si="0"/>
        <v>41090</v>
      </c>
      <c r="B19">
        <v>4331.1549999999997</v>
      </c>
    </row>
    <row r="20" spans="1:2">
      <c r="A20" s="2">
        <f t="shared" si="0"/>
        <v>41121</v>
      </c>
      <c r="B20">
        <v>4388.0360000000001</v>
      </c>
    </row>
    <row r="21" spans="1:2">
      <c r="A21" s="2">
        <f t="shared" si="0"/>
        <v>41152</v>
      </c>
      <c r="B21">
        <v>4501.5010000000002</v>
      </c>
    </row>
    <row r="22" spans="1:2">
      <c r="A22" s="2">
        <f t="shared" si="0"/>
        <v>41182</v>
      </c>
      <c r="B22">
        <v>4627.1840000000002</v>
      </c>
    </row>
    <row r="23" spans="1:2">
      <c r="A23" s="2">
        <f t="shared" si="0"/>
        <v>41213</v>
      </c>
      <c r="B23">
        <v>4597.2309999999998</v>
      </c>
    </row>
    <row r="24" spans="1:2">
      <c r="A24" s="2">
        <f t="shared" si="0"/>
        <v>41243</v>
      </c>
      <c r="B24">
        <v>4658.5810000000001</v>
      </c>
    </row>
    <row r="25" spans="1:2">
      <c r="A25" s="2">
        <f t="shared" si="0"/>
        <v>41274</v>
      </c>
      <c r="B25">
        <v>4748.6989999999996</v>
      </c>
    </row>
    <row r="26" spans="1:2">
      <c r="A26" s="2">
        <f t="shared" si="0"/>
        <v>41305</v>
      </c>
      <c r="B26">
        <v>4992.0609999999997</v>
      </c>
    </row>
    <row r="27" spans="1:2">
      <c r="A27" s="2">
        <f t="shared" si="0"/>
        <v>41333</v>
      </c>
      <c r="B27">
        <v>5002.799</v>
      </c>
    </row>
    <row r="28" spans="1:2">
      <c r="A28" s="2">
        <f t="shared" si="0"/>
        <v>41364</v>
      </c>
      <c r="B28">
        <v>5122.5630000000001</v>
      </c>
    </row>
    <row r="29" spans="1:2">
      <c r="A29" s="2">
        <f t="shared" si="0"/>
        <v>41394</v>
      </c>
      <c r="B29">
        <v>5287.5240000000003</v>
      </c>
    </row>
    <row r="30" spans="1:2">
      <c r="A30" s="2">
        <f t="shared" si="0"/>
        <v>41425</v>
      </c>
      <c r="B30">
        <v>5294.2150000000001</v>
      </c>
    </row>
    <row r="31" spans="1:2">
      <c r="A31" s="2">
        <f t="shared" si="0"/>
        <v>41455</v>
      </c>
      <c r="B31">
        <v>5165.8770000000004</v>
      </c>
    </row>
    <row r="32" spans="1:2">
      <c r="A32" s="2">
        <f t="shared" si="0"/>
        <v>41486</v>
      </c>
      <c r="B32">
        <v>5439.3469999999998</v>
      </c>
    </row>
    <row r="33" spans="1:2">
      <c r="A33" s="2">
        <f t="shared" si="0"/>
        <v>41517</v>
      </c>
      <c r="B33">
        <v>5325.8869999999997</v>
      </c>
    </row>
    <row r="34" spans="1:2">
      <c r="A34" s="2">
        <f t="shared" si="0"/>
        <v>41547</v>
      </c>
      <c r="B34">
        <v>5594.3360000000002</v>
      </c>
    </row>
    <row r="35" spans="1:2">
      <c r="A35" s="2">
        <f t="shared" si="0"/>
        <v>41578</v>
      </c>
      <c r="B35">
        <v>5814.6490000000003</v>
      </c>
    </row>
    <row r="36" spans="1:2">
      <c r="A36" s="2">
        <f t="shared" si="0"/>
        <v>41608</v>
      </c>
      <c r="B36">
        <v>5920.683</v>
      </c>
    </row>
    <row r="37" spans="1:2">
      <c r="A37" s="2">
        <f t="shared" si="0"/>
        <v>41639</v>
      </c>
      <c r="B37">
        <v>6048.1809999999996</v>
      </c>
    </row>
    <row r="38" spans="1:2">
      <c r="A38" s="2">
        <f t="shared" si="0"/>
        <v>41670</v>
      </c>
      <c r="B38">
        <v>5825.527</v>
      </c>
    </row>
    <row r="39" spans="1:2">
      <c r="A39" s="2">
        <f t="shared" si="0"/>
        <v>41698</v>
      </c>
      <c r="B39">
        <v>6120.2539999999999</v>
      </c>
    </row>
    <row r="40" spans="1:2">
      <c r="A40" s="2">
        <f t="shared" si="0"/>
        <v>41729</v>
      </c>
      <c r="B40">
        <v>6132.5919999999996</v>
      </c>
    </row>
    <row r="41" spans="1:2">
      <c r="A41" s="2">
        <f t="shared" si="0"/>
        <v>41759</v>
      </c>
      <c r="B41">
        <v>6198.7979999999998</v>
      </c>
    </row>
    <row r="42" spans="1:2">
      <c r="A42" s="2">
        <f t="shared" si="0"/>
        <v>41790</v>
      </c>
      <c r="B42">
        <v>6326.6009999999997</v>
      </c>
    </row>
    <row r="43" spans="1:2">
      <c r="A43" s="2">
        <f t="shared" si="0"/>
        <v>41820</v>
      </c>
      <c r="B43">
        <v>6442.5010000000002</v>
      </c>
    </row>
    <row r="44" spans="1:2">
      <c r="A44" s="2">
        <f t="shared" si="0"/>
        <v>41851</v>
      </c>
      <c r="B44">
        <v>6341.2340000000004</v>
      </c>
    </row>
    <row r="45" spans="1:2">
      <c r="A45" s="2">
        <f t="shared" si="0"/>
        <v>41882</v>
      </c>
      <c r="B45">
        <v>6483.57</v>
      </c>
    </row>
    <row r="46" spans="1:2">
      <c r="A46" s="2">
        <f t="shared" si="0"/>
        <v>41912</v>
      </c>
      <c r="B46">
        <v>6310.268</v>
      </c>
    </row>
    <row r="47" spans="1:2">
      <c r="A47" s="2">
        <f t="shared" si="0"/>
        <v>41943</v>
      </c>
      <c r="B47">
        <v>6352.598</v>
      </c>
    </row>
    <row r="48" spans="1:2">
      <c r="A48" s="2">
        <f t="shared" si="0"/>
        <v>41973</v>
      </c>
      <c r="B48">
        <v>6482.9</v>
      </c>
    </row>
    <row r="49" spans="1:2">
      <c r="A49" s="2">
        <f t="shared" si="0"/>
        <v>42004</v>
      </c>
      <c r="B49">
        <v>6381.0540000000001</v>
      </c>
    </row>
    <row r="50" spans="1:2">
      <c r="A50" s="2">
        <f t="shared" si="0"/>
        <v>42035</v>
      </c>
      <c r="B50">
        <v>6266.9340000000002</v>
      </c>
    </row>
    <row r="51" spans="1:2">
      <c r="A51" s="2">
        <f t="shared" si="0"/>
        <v>42063</v>
      </c>
      <c r="B51">
        <v>6637.2219999999998</v>
      </c>
    </row>
    <row r="52" spans="1:2">
      <c r="A52" s="2">
        <f t="shared" si="0"/>
        <v>42094</v>
      </c>
      <c r="B52">
        <v>6537.6189999999997</v>
      </c>
    </row>
    <row r="53" spans="1:2">
      <c r="A53" s="2">
        <f t="shared" si="0"/>
        <v>42124</v>
      </c>
      <c r="B53">
        <v>6694.3140000000003</v>
      </c>
    </row>
    <row r="54" spans="1:2">
      <c r="A54" s="2">
        <f t="shared" si="0"/>
        <v>42155</v>
      </c>
      <c r="B54">
        <v>6723.06</v>
      </c>
    </row>
    <row r="55" spans="1:2">
      <c r="A55" s="2">
        <f t="shared" si="0"/>
        <v>42185</v>
      </c>
      <c r="B55">
        <v>6569.4660000000003</v>
      </c>
    </row>
    <row r="56" spans="1:2">
      <c r="A56" s="2">
        <f t="shared" si="0"/>
        <v>42216</v>
      </c>
      <c r="B56">
        <v>6689.576</v>
      </c>
    </row>
    <row r="57" spans="1:2">
      <c r="A57" s="2">
        <f t="shared" si="0"/>
        <v>42247</v>
      </c>
      <c r="B57">
        <v>6249.6459999999997</v>
      </c>
    </row>
    <row r="58" spans="1:2">
      <c r="A58" s="2">
        <f t="shared" si="0"/>
        <v>42277</v>
      </c>
      <c r="B58">
        <v>6021.9539999999997</v>
      </c>
    </row>
    <row r="59" spans="1:2">
      <c r="A59" s="2">
        <f t="shared" si="0"/>
        <v>42308</v>
      </c>
      <c r="B59">
        <v>6500.91</v>
      </c>
    </row>
    <row r="60" spans="1:2">
      <c r="A60" s="2">
        <f t="shared" si="0"/>
        <v>42338</v>
      </c>
      <c r="B60">
        <v>6471.7169999999996</v>
      </c>
    </row>
    <row r="61" spans="1:2">
      <c r="A61" s="2">
        <f t="shared" si="0"/>
        <v>42369</v>
      </c>
      <c r="B61">
        <v>6360.5749999999998</v>
      </c>
    </row>
    <row r="62" spans="1:2">
      <c r="A62" s="2">
        <f t="shared" si="0"/>
        <v>42400</v>
      </c>
      <c r="B62">
        <v>5981.674</v>
      </c>
    </row>
    <row r="63" spans="1:2">
      <c r="A63" s="2">
        <f t="shared" si="0"/>
        <v>42429</v>
      </c>
      <c r="B63">
        <v>5940.8</v>
      </c>
    </row>
    <row r="64" spans="1:2">
      <c r="A64" s="2">
        <f t="shared" si="0"/>
        <v>42460</v>
      </c>
      <c r="B64">
        <v>6348.2950000000001</v>
      </c>
    </row>
    <row r="65" spans="1:2">
      <c r="A65" s="2">
        <f t="shared" si="0"/>
        <v>42490</v>
      </c>
      <c r="B65">
        <v>6452.777</v>
      </c>
    </row>
    <row r="66" spans="1:2">
      <c r="A66" s="2">
        <f t="shared" si="0"/>
        <v>42521</v>
      </c>
      <c r="B66">
        <v>6494.9430000000002</v>
      </c>
    </row>
    <row r="67" spans="1:2">
      <c r="A67" s="2">
        <f t="shared" si="0"/>
        <v>42551</v>
      </c>
      <c r="B67">
        <v>6425.28</v>
      </c>
    </row>
    <row r="68" spans="1:2">
      <c r="A68" s="2">
        <f t="shared" ref="A68:A131" si="1">EOMONTH(A67,1)</f>
        <v>42582</v>
      </c>
      <c r="B68">
        <v>6698.4660000000003</v>
      </c>
    </row>
    <row r="69" spans="1:2">
      <c r="A69" s="2">
        <f t="shared" si="1"/>
        <v>42613</v>
      </c>
      <c r="B69">
        <v>6707.42</v>
      </c>
    </row>
    <row r="70" spans="1:2">
      <c r="A70" s="2">
        <f t="shared" si="1"/>
        <v>42643</v>
      </c>
      <c r="B70">
        <v>6746.0770000000002</v>
      </c>
    </row>
    <row r="71" spans="1:2">
      <c r="A71" s="2">
        <f t="shared" si="1"/>
        <v>42674</v>
      </c>
      <c r="B71">
        <v>6617.2579999999998</v>
      </c>
    </row>
    <row r="72" spans="1:2">
      <c r="A72" s="2">
        <f t="shared" si="1"/>
        <v>42704</v>
      </c>
      <c r="B72">
        <v>6716.0169999999998</v>
      </c>
    </row>
    <row r="73" spans="1:2">
      <c r="A73" s="2">
        <f t="shared" si="1"/>
        <v>42735</v>
      </c>
      <c r="B73">
        <v>6879.1620000000003</v>
      </c>
    </row>
    <row r="74" spans="1:2">
      <c r="A74" s="2">
        <f t="shared" si="1"/>
        <v>42766</v>
      </c>
      <c r="B74">
        <v>7046.7960000000003</v>
      </c>
    </row>
    <row r="75" spans="1:2">
      <c r="A75" s="2">
        <f t="shared" si="1"/>
        <v>42794</v>
      </c>
      <c r="B75">
        <v>7245.7629999999999</v>
      </c>
    </row>
    <row r="76" spans="1:2">
      <c r="A76" s="2">
        <f t="shared" si="1"/>
        <v>42825</v>
      </c>
      <c r="B76">
        <v>7328.1350000000002</v>
      </c>
    </row>
    <row r="77" spans="1:2">
      <c r="A77" s="2">
        <f t="shared" si="1"/>
        <v>42855</v>
      </c>
      <c r="B77">
        <v>7440.26</v>
      </c>
    </row>
    <row r="78" spans="1:2">
      <c r="A78" s="2">
        <f t="shared" si="1"/>
        <v>42886</v>
      </c>
      <c r="B78">
        <v>7604.8609999999999</v>
      </c>
    </row>
    <row r="79" spans="1:2">
      <c r="A79" s="2">
        <f t="shared" si="1"/>
        <v>42916</v>
      </c>
      <c r="B79">
        <v>7637.0150000000003</v>
      </c>
    </row>
    <row r="80" spans="1:2">
      <c r="A80" s="2">
        <f t="shared" si="1"/>
        <v>42947</v>
      </c>
      <c r="B80">
        <v>7822.1469999999999</v>
      </c>
    </row>
    <row r="81" spans="1:2">
      <c r="A81" s="2">
        <f t="shared" si="1"/>
        <v>42978</v>
      </c>
      <c r="B81">
        <v>7837.1080000000002</v>
      </c>
    </row>
    <row r="82" spans="1:2">
      <c r="A82" s="2">
        <f t="shared" si="1"/>
        <v>43008</v>
      </c>
      <c r="B82">
        <v>8016.0910000000003</v>
      </c>
    </row>
    <row r="83" spans="1:2">
      <c r="A83" s="2">
        <f t="shared" si="1"/>
        <v>43039</v>
      </c>
      <c r="B83">
        <v>8169.6009999999997</v>
      </c>
    </row>
    <row r="84" spans="1:2">
      <c r="A84" s="2">
        <f t="shared" si="1"/>
        <v>43069</v>
      </c>
      <c r="B84">
        <v>8350.8019999999997</v>
      </c>
    </row>
    <row r="85" spans="1:2">
      <c r="A85" s="2">
        <f t="shared" si="1"/>
        <v>43100</v>
      </c>
      <c r="B85">
        <v>8466.3449999999993</v>
      </c>
    </row>
    <row r="86" spans="1:2">
      <c r="A86" s="2">
        <f t="shared" si="1"/>
        <v>43131</v>
      </c>
      <c r="B86">
        <v>8915.2780000000002</v>
      </c>
    </row>
    <row r="87" spans="1:2">
      <c r="A87" s="2">
        <f t="shared" si="1"/>
        <v>43159</v>
      </c>
      <c r="B87">
        <v>8549.6990000000005</v>
      </c>
    </row>
    <row r="88" spans="1:2">
      <c r="A88" s="2">
        <f t="shared" si="1"/>
        <v>43190</v>
      </c>
      <c r="B88">
        <v>8368.8790000000008</v>
      </c>
    </row>
    <row r="89" spans="1:2">
      <c r="A89" s="2">
        <f t="shared" si="1"/>
        <v>43220</v>
      </c>
      <c r="B89">
        <v>8470.2129999999997</v>
      </c>
    </row>
    <row r="90" spans="1:2">
      <c r="A90" s="2">
        <f t="shared" si="1"/>
        <v>43251</v>
      </c>
      <c r="B90">
        <v>8531.3269999999993</v>
      </c>
    </row>
    <row r="91" spans="1:2">
      <c r="A91" s="2">
        <f t="shared" si="1"/>
        <v>43281</v>
      </c>
      <c r="B91">
        <v>8530.3539999999994</v>
      </c>
    </row>
    <row r="92" spans="1:2">
      <c r="A92" s="2">
        <f t="shared" si="1"/>
        <v>43312</v>
      </c>
      <c r="B92">
        <v>8798.9410000000007</v>
      </c>
    </row>
    <row r="93" spans="1:2">
      <c r="A93" s="2">
        <f t="shared" si="1"/>
        <v>43343</v>
      </c>
      <c r="B93">
        <v>8911.9330000000009</v>
      </c>
    </row>
    <row r="94" spans="1:2">
      <c r="A94" s="2">
        <f t="shared" si="1"/>
        <v>43373</v>
      </c>
      <c r="B94">
        <v>8965.2880000000005</v>
      </c>
    </row>
    <row r="95" spans="1:2">
      <c r="A95" s="2">
        <f t="shared" si="1"/>
        <v>43404</v>
      </c>
      <c r="B95">
        <v>8309.11</v>
      </c>
    </row>
    <row r="96" spans="1:2">
      <c r="A96" s="2">
        <f t="shared" si="1"/>
        <v>43434</v>
      </c>
      <c r="B96">
        <v>8407.8449999999993</v>
      </c>
    </row>
    <row r="97" spans="1:2">
      <c r="A97" s="2">
        <f t="shared" si="1"/>
        <v>43465</v>
      </c>
      <c r="B97">
        <v>7771.71</v>
      </c>
    </row>
    <row r="98" spans="1:2">
      <c r="A98" s="2">
        <f t="shared" si="1"/>
        <v>43496</v>
      </c>
      <c r="B98">
        <v>8379.0290000000005</v>
      </c>
    </row>
    <row r="99" spans="1:2">
      <c r="A99" s="2">
        <f t="shared" si="1"/>
        <v>43524</v>
      </c>
      <c r="B99">
        <v>8635.2029999999995</v>
      </c>
    </row>
    <row r="100" spans="1:2">
      <c r="A100" s="2">
        <f t="shared" si="1"/>
        <v>43555</v>
      </c>
      <c r="B100">
        <v>8754.4889999999996</v>
      </c>
    </row>
    <row r="101" spans="1:2">
      <c r="A101" s="2">
        <f t="shared" si="1"/>
        <v>43585</v>
      </c>
      <c r="B101">
        <v>9069.9509999999991</v>
      </c>
    </row>
    <row r="102" spans="1:2">
      <c r="A102" s="2">
        <f t="shared" si="1"/>
        <v>43616</v>
      </c>
      <c r="B102">
        <v>8554.7720000000008</v>
      </c>
    </row>
    <row r="103" spans="1:2">
      <c r="A103" s="2">
        <f t="shared" si="1"/>
        <v>43646</v>
      </c>
      <c r="B103">
        <v>9122.09</v>
      </c>
    </row>
    <row r="104" spans="1:2">
      <c r="A104" s="2">
        <f t="shared" si="1"/>
        <v>43677</v>
      </c>
      <c r="B104">
        <v>9169.8160000000007</v>
      </c>
    </row>
    <row r="105" spans="1:2">
      <c r="A105" s="2">
        <f t="shared" si="1"/>
        <v>43708</v>
      </c>
      <c r="B105">
        <v>8986.6440000000002</v>
      </c>
    </row>
    <row r="106" spans="1:2">
      <c r="A106" s="2">
        <f t="shared" si="1"/>
        <v>43738</v>
      </c>
      <c r="B106">
        <v>9182.1679999999997</v>
      </c>
    </row>
    <row r="107" spans="1:2">
      <c r="A107" s="2">
        <f t="shared" si="1"/>
        <v>43769</v>
      </c>
      <c r="B107">
        <v>9418.3809999999994</v>
      </c>
    </row>
    <row r="108" spans="1:2">
      <c r="A108" s="2">
        <f t="shared" si="1"/>
        <v>43799</v>
      </c>
      <c r="B108">
        <v>9685.1749999999993</v>
      </c>
    </row>
    <row r="109" spans="1:2">
      <c r="A109" s="2">
        <f t="shared" si="1"/>
        <v>43830</v>
      </c>
      <c r="B109">
        <v>9979.0339999999997</v>
      </c>
    </row>
    <row r="110" spans="1:2">
      <c r="A110" s="2">
        <f t="shared" si="1"/>
        <v>43861</v>
      </c>
      <c r="B110">
        <v>9921.1090000000004</v>
      </c>
    </row>
    <row r="111" spans="1:2">
      <c r="A111" s="2">
        <f t="shared" si="1"/>
        <v>43890</v>
      </c>
      <c r="B111">
        <v>9086.7880000000005</v>
      </c>
    </row>
    <row r="112" spans="1:2">
      <c r="A112" s="2">
        <f t="shared" si="1"/>
        <v>43921</v>
      </c>
      <c r="B112">
        <v>7890.1809999999996</v>
      </c>
    </row>
    <row r="113" spans="1:2">
      <c r="A113" s="2">
        <f t="shared" si="1"/>
        <v>43951</v>
      </c>
      <c r="B113">
        <v>8756.4650000000001</v>
      </c>
    </row>
    <row r="114" spans="1:2">
      <c r="A114" s="2">
        <f t="shared" si="1"/>
        <v>43982</v>
      </c>
      <c r="B114">
        <v>9185.2489999999998</v>
      </c>
    </row>
    <row r="115" spans="1:2">
      <c r="A115" s="2">
        <f t="shared" si="1"/>
        <v>44012</v>
      </c>
      <c r="B115">
        <v>9432.107</v>
      </c>
    </row>
    <row r="116" spans="1:2">
      <c r="A116" s="2">
        <f t="shared" si="1"/>
        <v>44043</v>
      </c>
      <c r="B116">
        <v>9886.4930000000004</v>
      </c>
    </row>
    <row r="117" spans="1:2">
      <c r="A117" s="2">
        <f t="shared" si="1"/>
        <v>44074</v>
      </c>
      <c r="B117">
        <v>10550.972</v>
      </c>
    </row>
    <row r="118" spans="1:2">
      <c r="A118" s="2">
        <f t="shared" si="1"/>
        <v>44104</v>
      </c>
      <c r="B118">
        <v>10191.079</v>
      </c>
    </row>
    <row r="119" spans="1:2">
      <c r="A119" s="2">
        <f t="shared" si="1"/>
        <v>44135</v>
      </c>
      <c r="B119">
        <v>9881.0759999999991</v>
      </c>
    </row>
    <row r="120" spans="1:2">
      <c r="A120" s="2">
        <f t="shared" si="1"/>
        <v>44165</v>
      </c>
      <c r="B120">
        <v>11148.6</v>
      </c>
    </row>
    <row r="121" spans="1:2">
      <c r="A121" s="2">
        <f t="shared" si="1"/>
        <v>44196</v>
      </c>
      <c r="B121">
        <v>11625.199000000001</v>
      </c>
    </row>
    <row r="122" spans="1:2">
      <c r="A122" s="2">
        <f t="shared" si="1"/>
        <v>44227</v>
      </c>
      <c r="B122">
        <v>11512.424999999999</v>
      </c>
    </row>
    <row r="123" spans="1:2">
      <c r="A123" s="2">
        <f t="shared" si="1"/>
        <v>44255</v>
      </c>
      <c r="B123">
        <v>11811.31</v>
      </c>
    </row>
    <row r="124" spans="1:2">
      <c r="A124" s="2">
        <f t="shared" si="1"/>
        <v>44286</v>
      </c>
      <c r="B124">
        <v>12211.116</v>
      </c>
    </row>
    <row r="125" spans="1:2">
      <c r="A125" s="2">
        <f t="shared" si="1"/>
        <v>44316</v>
      </c>
      <c r="B125">
        <v>12784.973</v>
      </c>
    </row>
    <row r="126" spans="1:2">
      <c r="A126" s="2">
        <f t="shared" si="1"/>
        <v>44347</v>
      </c>
      <c r="B126">
        <v>12976.578</v>
      </c>
    </row>
    <row r="127" spans="1:2">
      <c r="A127" s="2">
        <f t="shared" si="1"/>
        <v>44377</v>
      </c>
      <c r="B127">
        <v>13174.251</v>
      </c>
    </row>
    <row r="128" spans="1:2">
      <c r="A128" s="2">
        <f t="shared" si="1"/>
        <v>44408</v>
      </c>
      <c r="B128">
        <v>13413.45</v>
      </c>
    </row>
    <row r="129" spans="1:2">
      <c r="A129" s="2">
        <f t="shared" si="1"/>
        <v>44439</v>
      </c>
      <c r="B129">
        <v>13751.460999999999</v>
      </c>
    </row>
    <row r="130" spans="1:2">
      <c r="A130" s="2">
        <f t="shared" si="1"/>
        <v>44469</v>
      </c>
      <c r="B130">
        <v>13186.527</v>
      </c>
    </row>
    <row r="131" spans="1:2">
      <c r="A131" s="2">
        <f t="shared" si="1"/>
        <v>44500</v>
      </c>
      <c r="B131">
        <v>13936.992</v>
      </c>
    </row>
    <row r="132" spans="1:2">
      <c r="A132" s="2">
        <f t="shared" ref="A132:A157" si="2">EOMONTH(A131,1)</f>
        <v>44530</v>
      </c>
      <c r="B132">
        <v>13636.233</v>
      </c>
    </row>
    <row r="133" spans="1:2">
      <c r="A133" s="2">
        <f t="shared" si="2"/>
        <v>44561</v>
      </c>
      <c r="B133">
        <v>14223.137000000001</v>
      </c>
    </row>
    <row r="134" spans="1:2">
      <c r="A134" s="2">
        <f t="shared" si="2"/>
        <v>44592</v>
      </c>
      <c r="B134">
        <v>13473.434999999999</v>
      </c>
    </row>
    <row r="135" spans="1:2">
      <c r="A135" s="2">
        <f t="shared" si="2"/>
        <v>44620</v>
      </c>
      <c r="B135">
        <v>13137.034</v>
      </c>
    </row>
    <row r="136" spans="1:2">
      <c r="A136" s="2">
        <f t="shared" si="2"/>
        <v>44651</v>
      </c>
      <c r="B136">
        <v>13505.741</v>
      </c>
    </row>
    <row r="137" spans="1:2">
      <c r="A137" s="2">
        <f t="shared" si="2"/>
        <v>44681</v>
      </c>
      <c r="B137">
        <v>12389.189</v>
      </c>
    </row>
    <row r="138" spans="1:2">
      <c r="A138" s="2">
        <f t="shared" si="2"/>
        <v>44712</v>
      </c>
      <c r="B138">
        <v>12408.09</v>
      </c>
    </row>
    <row r="139" spans="1:2">
      <c r="A139" s="2">
        <f t="shared" si="2"/>
        <v>44742</v>
      </c>
      <c r="B139">
        <v>11337.724</v>
      </c>
    </row>
    <row r="140" spans="1:2">
      <c r="A140" s="2">
        <f t="shared" si="2"/>
        <v>44773</v>
      </c>
      <c r="B140">
        <v>12241.14</v>
      </c>
    </row>
    <row r="141" spans="1:2">
      <c r="A141" s="2">
        <f t="shared" si="2"/>
        <v>44804</v>
      </c>
      <c r="B141">
        <v>11734.161</v>
      </c>
    </row>
    <row r="142" spans="1:2">
      <c r="A142" s="2">
        <f t="shared" si="2"/>
        <v>44834</v>
      </c>
      <c r="B142">
        <v>10648.163</v>
      </c>
    </row>
    <row r="143" spans="1:2">
      <c r="A143" s="2">
        <f t="shared" si="2"/>
        <v>44865</v>
      </c>
      <c r="B143">
        <v>11415.734</v>
      </c>
    </row>
    <row r="144" spans="1:2">
      <c r="A144" s="2">
        <f t="shared" si="2"/>
        <v>44895</v>
      </c>
      <c r="B144">
        <v>12215.106</v>
      </c>
    </row>
    <row r="145" spans="1:2">
      <c r="A145" s="2">
        <f t="shared" si="2"/>
        <v>44926</v>
      </c>
      <c r="B145">
        <v>11700.992</v>
      </c>
    </row>
    <row r="146" spans="1:2">
      <c r="A146" s="2">
        <f t="shared" si="2"/>
        <v>44957</v>
      </c>
      <c r="B146">
        <v>12532.084999999999</v>
      </c>
    </row>
    <row r="147" spans="1:2">
      <c r="A147" s="2">
        <f t="shared" si="2"/>
        <v>44985</v>
      </c>
      <c r="B147">
        <v>12235.686</v>
      </c>
    </row>
    <row r="148" spans="1:2">
      <c r="A148" s="2">
        <f t="shared" si="2"/>
        <v>45016</v>
      </c>
      <c r="B148">
        <v>12622.66</v>
      </c>
    </row>
    <row r="149" spans="1:2">
      <c r="A149" s="2">
        <f t="shared" si="2"/>
        <v>45046</v>
      </c>
      <c r="B149">
        <v>12850.379000000001</v>
      </c>
    </row>
    <row r="150" spans="1:2">
      <c r="A150" s="2">
        <f t="shared" si="2"/>
        <v>45077</v>
      </c>
      <c r="B150">
        <v>12731.907999999999</v>
      </c>
    </row>
    <row r="151" spans="1:2">
      <c r="A151" s="2">
        <f t="shared" si="2"/>
        <v>45107</v>
      </c>
      <c r="B151">
        <v>13506.744000000001</v>
      </c>
    </row>
    <row r="152" spans="1:2">
      <c r="A152" s="2">
        <f t="shared" si="2"/>
        <v>45138</v>
      </c>
      <c r="B152">
        <v>13963.886</v>
      </c>
    </row>
    <row r="153" spans="1:2">
      <c r="A153" s="2">
        <f t="shared" si="2"/>
        <v>45169</v>
      </c>
      <c r="B153">
        <v>13636.081</v>
      </c>
    </row>
    <row r="154" spans="1:2">
      <c r="A154" s="2">
        <f t="shared" si="2"/>
        <v>45199</v>
      </c>
      <c r="B154">
        <v>13052.603999999999</v>
      </c>
    </row>
    <row r="155" spans="1:2">
      <c r="A155" s="2">
        <f t="shared" si="2"/>
        <v>45230</v>
      </c>
      <c r="B155">
        <v>12676.97</v>
      </c>
    </row>
    <row r="156" spans="1:2">
      <c r="A156" s="2">
        <f t="shared" si="2"/>
        <v>45260</v>
      </c>
      <c r="B156">
        <v>13871.960999999999</v>
      </c>
    </row>
    <row r="157" spans="1:2">
      <c r="A157" s="2">
        <f t="shared" si="2"/>
        <v>45291</v>
      </c>
      <c r="B157">
        <v>14557.825999999999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B34E94-DEF2-6C43-A8DF-DCA7CCB19EF7}">
  <sheetPr>
    <tabColor theme="0" tint="-0.14999847407452621"/>
  </sheetPr>
  <dimension ref="A1:C136"/>
  <sheetViews>
    <sheetView workbookViewId="0">
      <selection activeCell="B1" sqref="B1:C1048576"/>
    </sheetView>
  </sheetViews>
  <sheetFormatPr baseColWidth="10" defaultRowHeight="16"/>
  <cols>
    <col min="1" max="1" width="10.83203125" style="31"/>
  </cols>
  <sheetData>
    <row r="1" spans="1:3">
      <c r="B1" t="s">
        <v>47</v>
      </c>
      <c r="C1" t="s">
        <v>48</v>
      </c>
    </row>
    <row r="2" spans="1:3">
      <c r="B2" t="s">
        <v>3</v>
      </c>
      <c r="C2" t="s">
        <v>49</v>
      </c>
    </row>
    <row r="3" spans="1:3">
      <c r="A3" s="31">
        <f t="shared" ref="A3:A34" si="0">EOMONTH(B3,0)</f>
        <v>41455</v>
      </c>
      <c r="B3" t="s">
        <v>50</v>
      </c>
      <c r="C3" vm="1">
        <v>1000</v>
      </c>
    </row>
    <row r="4" spans="1:3">
      <c r="A4" s="31">
        <f t="shared" si="0"/>
        <v>41486</v>
      </c>
      <c r="B4" t="s">
        <v>51</v>
      </c>
      <c r="C4" vm="2">
        <v>1001.6714783979388</v>
      </c>
    </row>
    <row r="5" spans="1:3">
      <c r="A5" s="31">
        <f t="shared" si="0"/>
        <v>41517</v>
      </c>
      <c r="B5" t="s">
        <v>52</v>
      </c>
      <c r="C5" vm="3">
        <v>1010.5039195679544</v>
      </c>
    </row>
    <row r="6" spans="1:3">
      <c r="A6" s="31">
        <f t="shared" si="0"/>
        <v>41547</v>
      </c>
      <c r="B6" t="s">
        <v>53</v>
      </c>
      <c r="C6" vm="4">
        <v>1000.0966971341846</v>
      </c>
    </row>
    <row r="7" spans="1:3">
      <c r="A7" s="31">
        <f t="shared" si="0"/>
        <v>41578</v>
      </c>
      <c r="B7" t="s">
        <v>54</v>
      </c>
      <c r="C7" vm="5">
        <v>1054.3891323201062</v>
      </c>
    </row>
    <row r="8" spans="1:3">
      <c r="A8" s="31">
        <f t="shared" si="0"/>
        <v>41608</v>
      </c>
      <c r="B8" t="s">
        <v>55</v>
      </c>
      <c r="C8" vm="6">
        <v>1117.8531906478995</v>
      </c>
    </row>
    <row r="9" spans="1:3">
      <c r="A9" s="31">
        <f t="shared" si="0"/>
        <v>41639</v>
      </c>
      <c r="B9" t="s">
        <v>56</v>
      </c>
      <c r="C9" vm="7">
        <v>1091.8913753473698</v>
      </c>
    </row>
    <row r="10" spans="1:3">
      <c r="A10" s="31">
        <f t="shared" si="0"/>
        <v>41670</v>
      </c>
      <c r="B10" t="s">
        <v>57</v>
      </c>
      <c r="C10" vm="8">
        <v>1141.2580479015769</v>
      </c>
    </row>
    <row r="11" spans="1:3">
      <c r="A11" s="31">
        <f t="shared" si="0"/>
        <v>41698</v>
      </c>
      <c r="B11" t="s">
        <v>58</v>
      </c>
      <c r="C11" vm="9">
        <v>1201.0391251977564</v>
      </c>
    </row>
    <row r="12" spans="1:3">
      <c r="A12" s="31">
        <f t="shared" si="0"/>
        <v>41729</v>
      </c>
      <c r="B12" t="s">
        <v>59</v>
      </c>
      <c r="C12" vm="10">
        <v>1181.7964770220194</v>
      </c>
    </row>
    <row r="13" spans="1:3">
      <c r="A13" s="31">
        <f t="shared" si="0"/>
        <v>41759</v>
      </c>
      <c r="B13" t="s">
        <v>60</v>
      </c>
      <c r="C13" vm="11">
        <v>1174.7115005090025</v>
      </c>
    </row>
    <row r="14" spans="1:3">
      <c r="A14" s="31">
        <f t="shared" si="0"/>
        <v>41790</v>
      </c>
      <c r="B14" t="s">
        <v>61</v>
      </c>
      <c r="C14" vm="12">
        <v>1188.006487794951</v>
      </c>
    </row>
    <row r="15" spans="1:3">
      <c r="A15" s="31">
        <f t="shared" si="0"/>
        <v>41820</v>
      </c>
      <c r="B15" t="s">
        <v>62</v>
      </c>
      <c r="C15" vm="13">
        <v>1139.956420054026</v>
      </c>
    </row>
    <row r="16" spans="1:3">
      <c r="A16" s="31">
        <f t="shared" si="0"/>
        <v>41851</v>
      </c>
      <c r="B16" t="s">
        <v>63</v>
      </c>
      <c r="C16" vm="14">
        <v>1168.4901138868847</v>
      </c>
    </row>
    <row r="17" spans="1:3">
      <c r="A17" s="31">
        <f t="shared" si="0"/>
        <v>41882</v>
      </c>
      <c r="B17" t="s">
        <v>64</v>
      </c>
      <c r="C17" vm="15">
        <v>1198.032943394649</v>
      </c>
    </row>
    <row r="18" spans="1:3">
      <c r="A18" s="31">
        <f t="shared" si="0"/>
        <v>41912</v>
      </c>
      <c r="B18" t="s">
        <v>65</v>
      </c>
      <c r="C18" vm="16">
        <v>1240.6959081929497</v>
      </c>
    </row>
    <row r="19" spans="1:3">
      <c r="A19" s="31">
        <f t="shared" si="0"/>
        <v>41943</v>
      </c>
      <c r="B19" t="s">
        <v>66</v>
      </c>
      <c r="C19" vm="17">
        <v>1248.6940910060298</v>
      </c>
    </row>
    <row r="20" spans="1:3">
      <c r="A20" s="31">
        <f t="shared" si="0"/>
        <v>41973</v>
      </c>
      <c r="B20" t="s">
        <v>67</v>
      </c>
      <c r="C20" vm="18">
        <v>1273.5777038879892</v>
      </c>
    </row>
    <row r="21" spans="1:3">
      <c r="A21" s="31">
        <f t="shared" si="0"/>
        <v>42004</v>
      </c>
      <c r="B21" t="s">
        <v>68</v>
      </c>
      <c r="C21" vm="19">
        <v>1256.694538946387</v>
      </c>
    </row>
    <row r="22" spans="1:3">
      <c r="A22" s="31">
        <f t="shared" si="0"/>
        <v>42035</v>
      </c>
      <c r="B22" t="s">
        <v>69</v>
      </c>
      <c r="C22" vm="20">
        <v>1329.2022177559718</v>
      </c>
    </row>
    <row r="23" spans="1:3">
      <c r="A23" s="31">
        <f t="shared" si="0"/>
        <v>42063</v>
      </c>
      <c r="B23" t="s">
        <v>70</v>
      </c>
      <c r="C23" vm="21">
        <v>1390.6324717955442</v>
      </c>
    </row>
    <row r="24" spans="1:3">
      <c r="A24" s="31">
        <f t="shared" si="0"/>
        <v>42094</v>
      </c>
      <c r="B24" t="s">
        <v>71</v>
      </c>
      <c r="C24" vm="22">
        <v>1451.1027118158236</v>
      </c>
    </row>
    <row r="25" spans="1:3">
      <c r="A25" s="31">
        <f t="shared" si="0"/>
        <v>42124</v>
      </c>
      <c r="B25" t="s">
        <v>72</v>
      </c>
      <c r="C25" vm="23">
        <v>1523.0935800111522</v>
      </c>
    </row>
    <row r="26" spans="1:3">
      <c r="A26" s="31">
        <f t="shared" si="0"/>
        <v>42155</v>
      </c>
      <c r="B26" t="s">
        <v>73</v>
      </c>
      <c r="C26" vm="24">
        <v>1550.1666712084138</v>
      </c>
    </row>
    <row r="27" spans="1:3">
      <c r="A27" s="31">
        <f t="shared" si="0"/>
        <v>42185</v>
      </c>
      <c r="B27" t="s">
        <v>74</v>
      </c>
      <c r="C27" vm="25">
        <v>1670.0831003166577</v>
      </c>
    </row>
    <row r="28" spans="1:3">
      <c r="A28" s="31">
        <f t="shared" si="0"/>
        <v>42216</v>
      </c>
      <c r="B28" t="s">
        <v>75</v>
      </c>
      <c r="C28" vm="26">
        <v>1710.696468794164</v>
      </c>
    </row>
    <row r="29" spans="1:3">
      <c r="A29" s="31">
        <f t="shared" si="0"/>
        <v>42247</v>
      </c>
      <c r="B29" t="s">
        <v>76</v>
      </c>
      <c r="C29" vm="27">
        <v>1694.4502399998555</v>
      </c>
    </row>
    <row r="30" spans="1:3">
      <c r="A30" s="31">
        <f t="shared" si="0"/>
        <v>42277</v>
      </c>
      <c r="B30" t="s">
        <v>77</v>
      </c>
      <c r="C30" vm="28">
        <v>1650.636667453339</v>
      </c>
    </row>
    <row r="31" spans="1:3">
      <c r="A31" s="31">
        <f t="shared" si="0"/>
        <v>42308</v>
      </c>
      <c r="B31" t="s">
        <v>78</v>
      </c>
      <c r="C31" vm="29">
        <v>1629.555451527573</v>
      </c>
    </row>
    <row r="32" spans="1:3">
      <c r="A32" s="31">
        <f t="shared" si="0"/>
        <v>42338</v>
      </c>
      <c r="B32" t="s">
        <v>79</v>
      </c>
      <c r="C32" vm="30">
        <v>1659.245176564518</v>
      </c>
    </row>
    <row r="33" spans="1:3">
      <c r="A33" s="31">
        <f t="shared" si="0"/>
        <v>42369</v>
      </c>
      <c r="B33" t="s">
        <v>80</v>
      </c>
      <c r="C33" vm="31">
        <v>1601.9459340678766</v>
      </c>
    </row>
    <row r="34" spans="1:3">
      <c r="A34" s="31">
        <f t="shared" si="0"/>
        <v>42400</v>
      </c>
      <c r="B34" t="s">
        <v>81</v>
      </c>
      <c r="C34" vm="32">
        <v>1678.45359942151</v>
      </c>
    </row>
    <row r="35" spans="1:3">
      <c r="A35" s="31">
        <f t="shared" ref="A35:A66" si="1">EOMONTH(B35,0)</f>
        <v>42429</v>
      </c>
      <c r="B35" t="s">
        <v>82</v>
      </c>
      <c r="C35" vm="33">
        <v>1837.5770155946104</v>
      </c>
    </row>
    <row r="36" spans="1:3">
      <c r="A36" s="31">
        <f t="shared" si="1"/>
        <v>42460</v>
      </c>
      <c r="B36" t="s">
        <v>83</v>
      </c>
      <c r="C36" vm="34">
        <v>1737.7688180916109</v>
      </c>
    </row>
    <row r="37" spans="1:3">
      <c r="A37" s="31">
        <f t="shared" si="1"/>
        <v>42490</v>
      </c>
      <c r="B37" t="s">
        <v>84</v>
      </c>
      <c r="C37" vm="35">
        <v>1817.690480747432</v>
      </c>
    </row>
    <row r="38" spans="1:3">
      <c r="A38" s="31">
        <f t="shared" si="1"/>
        <v>42521</v>
      </c>
      <c r="B38" t="s">
        <v>85</v>
      </c>
      <c r="C38" vm="36">
        <v>1936.8879862959689</v>
      </c>
    </row>
    <row r="39" spans="1:3">
      <c r="A39" s="31">
        <f t="shared" si="1"/>
        <v>42551</v>
      </c>
      <c r="B39" t="s">
        <v>86</v>
      </c>
      <c r="C39" vm="37">
        <v>1865.2700529857057</v>
      </c>
    </row>
    <row r="40" spans="1:3">
      <c r="A40" s="31">
        <f t="shared" si="1"/>
        <v>42582</v>
      </c>
      <c r="B40" t="s">
        <v>87</v>
      </c>
      <c r="C40" vm="38">
        <v>1935.1857833853535</v>
      </c>
    </row>
    <row r="41" spans="1:3">
      <c r="A41" s="31">
        <f t="shared" si="1"/>
        <v>42613</v>
      </c>
      <c r="B41" t="s">
        <v>88</v>
      </c>
      <c r="C41" vm="39">
        <v>2021.5926452028309</v>
      </c>
    </row>
    <row r="42" spans="1:3">
      <c r="A42" s="31">
        <f t="shared" si="1"/>
        <v>42643</v>
      </c>
      <c r="B42" t="s">
        <v>89</v>
      </c>
      <c r="C42" vm="40">
        <v>1862.5929806928025</v>
      </c>
    </row>
    <row r="43" spans="1:3">
      <c r="A43" s="31">
        <f t="shared" si="1"/>
        <v>42674</v>
      </c>
      <c r="B43" t="s">
        <v>90</v>
      </c>
      <c r="C43" vm="41">
        <v>1997.1183043944729</v>
      </c>
    </row>
    <row r="44" spans="1:3">
      <c r="A44" s="31">
        <f t="shared" si="1"/>
        <v>42704</v>
      </c>
      <c r="B44" t="s">
        <v>91</v>
      </c>
      <c r="C44" vm="42">
        <v>1930.983926505806</v>
      </c>
    </row>
    <row r="45" spans="1:3">
      <c r="A45" s="31">
        <f t="shared" si="1"/>
        <v>42735</v>
      </c>
      <c r="B45" t="s">
        <v>92</v>
      </c>
      <c r="C45" vm="43">
        <v>1880.7395938209545</v>
      </c>
    </row>
    <row r="46" spans="1:3">
      <c r="A46" s="31">
        <f t="shared" si="1"/>
        <v>42766</v>
      </c>
      <c r="B46" t="s">
        <v>93</v>
      </c>
      <c r="C46" vm="44">
        <v>1835.2706784337297</v>
      </c>
    </row>
    <row r="47" spans="1:3">
      <c r="A47" s="31">
        <f t="shared" si="1"/>
        <v>42794</v>
      </c>
      <c r="B47" t="s">
        <v>94</v>
      </c>
      <c r="C47" vm="45">
        <v>1930.3229474247985</v>
      </c>
    </row>
    <row r="48" spans="1:3">
      <c r="A48" s="31">
        <f t="shared" si="1"/>
        <v>42825</v>
      </c>
      <c r="B48" t="s">
        <v>95</v>
      </c>
      <c r="C48" vm="46">
        <v>1898.956092275924</v>
      </c>
    </row>
    <row r="49" spans="1:3">
      <c r="A49" s="31">
        <f t="shared" si="1"/>
        <v>42855</v>
      </c>
      <c r="B49" t="s">
        <v>96</v>
      </c>
      <c r="C49" vm="47">
        <v>1909.3615310692817</v>
      </c>
    </row>
    <row r="50" spans="1:3">
      <c r="A50" s="31">
        <f t="shared" si="1"/>
        <v>42886</v>
      </c>
      <c r="B50" t="s">
        <v>97</v>
      </c>
      <c r="C50" vm="48">
        <v>2072.5334509139752</v>
      </c>
    </row>
    <row r="51" spans="1:3">
      <c r="A51" s="31">
        <f t="shared" si="1"/>
        <v>42916</v>
      </c>
      <c r="B51" t="s">
        <v>98</v>
      </c>
      <c r="C51" vm="49">
        <v>2113.0164214921979</v>
      </c>
    </row>
    <row r="52" spans="1:3">
      <c r="A52" s="31">
        <f t="shared" si="1"/>
        <v>42947</v>
      </c>
      <c r="B52" t="s">
        <v>99</v>
      </c>
      <c r="C52" vm="50">
        <v>2030.1874174691436</v>
      </c>
    </row>
    <row r="53" spans="1:3">
      <c r="A53" s="31">
        <f t="shared" si="1"/>
        <v>42978</v>
      </c>
      <c r="B53" t="s">
        <v>100</v>
      </c>
      <c r="C53" vm="51">
        <v>2095.7307485896222</v>
      </c>
    </row>
    <row r="54" spans="1:3">
      <c r="A54" s="31">
        <f t="shared" si="1"/>
        <v>43008</v>
      </c>
      <c r="B54" t="s">
        <v>101</v>
      </c>
      <c r="C54" vm="52">
        <v>2118.3312183003741</v>
      </c>
    </row>
    <row r="55" spans="1:3">
      <c r="A55" s="31">
        <f t="shared" si="1"/>
        <v>43039</v>
      </c>
      <c r="B55" t="s">
        <v>102</v>
      </c>
      <c r="C55" vm="53">
        <v>2113.5901644507931</v>
      </c>
    </row>
    <row r="56" spans="1:3">
      <c r="A56" s="31">
        <f t="shared" si="1"/>
        <v>43069</v>
      </c>
      <c r="B56" t="s">
        <v>103</v>
      </c>
      <c r="C56" vm="54">
        <v>2033.5150139531472</v>
      </c>
    </row>
    <row r="57" spans="1:3">
      <c r="A57" s="31">
        <f t="shared" si="1"/>
        <v>43100</v>
      </c>
      <c r="B57" t="s">
        <v>104</v>
      </c>
      <c r="C57" vm="55">
        <v>2154.704251268206</v>
      </c>
    </row>
    <row r="58" spans="1:3">
      <c r="A58" s="31">
        <f t="shared" si="1"/>
        <v>43131</v>
      </c>
      <c r="B58" t="s">
        <v>105</v>
      </c>
      <c r="C58" vm="56">
        <v>2199.1380011664646</v>
      </c>
    </row>
    <row r="59" spans="1:3">
      <c r="A59" s="31">
        <f t="shared" si="1"/>
        <v>43159</v>
      </c>
      <c r="B59" t="s">
        <v>106</v>
      </c>
      <c r="C59" vm="57">
        <v>2220.5420030338282</v>
      </c>
    </row>
    <row r="60" spans="1:3">
      <c r="A60" s="31">
        <f t="shared" si="1"/>
        <v>43190</v>
      </c>
      <c r="B60" t="s">
        <v>107</v>
      </c>
      <c r="C60" vm="58">
        <v>2315.0664767259987</v>
      </c>
    </row>
    <row r="61" spans="1:3">
      <c r="A61" s="31">
        <f t="shared" si="1"/>
        <v>43220</v>
      </c>
      <c r="B61" t="s">
        <v>108</v>
      </c>
      <c r="C61" vm="59">
        <v>2419.2149061640685</v>
      </c>
    </row>
    <row r="62" spans="1:3">
      <c r="A62" s="31">
        <f t="shared" si="1"/>
        <v>43251</v>
      </c>
      <c r="B62" t="s">
        <v>109</v>
      </c>
      <c r="C62" vm="60">
        <v>2518.3279005051959</v>
      </c>
    </row>
    <row r="63" spans="1:3">
      <c r="A63" s="31">
        <f t="shared" si="1"/>
        <v>43281</v>
      </c>
      <c r="B63" t="s">
        <v>110</v>
      </c>
      <c r="C63" vm="61">
        <v>2643.7853732952935</v>
      </c>
    </row>
    <row r="64" spans="1:3">
      <c r="A64" s="31">
        <f t="shared" si="1"/>
        <v>43312</v>
      </c>
      <c r="B64" t="s">
        <v>111</v>
      </c>
      <c r="C64" vm="62">
        <v>2679.3533537501844</v>
      </c>
    </row>
    <row r="65" spans="1:3">
      <c r="A65" s="31">
        <f t="shared" si="1"/>
        <v>43343</v>
      </c>
      <c r="B65" t="s">
        <v>112</v>
      </c>
      <c r="C65" vm="63">
        <v>2797.295206712407</v>
      </c>
    </row>
    <row r="66" spans="1:3">
      <c r="A66" s="31">
        <f t="shared" si="1"/>
        <v>43373</v>
      </c>
      <c r="B66" t="s">
        <v>113</v>
      </c>
      <c r="C66" vm="64">
        <v>2818.5020849804814</v>
      </c>
    </row>
    <row r="67" spans="1:3">
      <c r="A67" s="31">
        <f t="shared" ref="A67:A98" si="2">EOMONTH(B67,0)</f>
        <v>43404</v>
      </c>
      <c r="B67" t="s">
        <v>114</v>
      </c>
      <c r="C67" vm="65">
        <v>2843.9968783277991</v>
      </c>
    </row>
    <row r="68" spans="1:3">
      <c r="A68" s="31">
        <f t="shared" si="2"/>
        <v>43434</v>
      </c>
      <c r="B68" t="s">
        <v>115</v>
      </c>
      <c r="C68" vm="66">
        <v>2923.6766476230464</v>
      </c>
    </row>
    <row r="69" spans="1:3">
      <c r="A69" s="31">
        <f t="shared" si="2"/>
        <v>43465</v>
      </c>
      <c r="B69" t="s">
        <v>116</v>
      </c>
      <c r="C69" vm="67">
        <v>2905.914199510818</v>
      </c>
    </row>
    <row r="70" spans="1:3">
      <c r="A70" s="31">
        <f t="shared" si="2"/>
        <v>43496</v>
      </c>
      <c r="B70" t="s">
        <v>117</v>
      </c>
      <c r="C70" vm="68">
        <v>2848.2949802302328</v>
      </c>
    </row>
    <row r="71" spans="1:3">
      <c r="A71" s="31">
        <f t="shared" si="2"/>
        <v>43524</v>
      </c>
      <c r="B71" t="s">
        <v>118</v>
      </c>
      <c r="C71" vm="69">
        <v>3078.1179460161334</v>
      </c>
    </row>
    <row r="72" spans="1:3">
      <c r="A72" s="31">
        <f t="shared" si="2"/>
        <v>43555</v>
      </c>
      <c r="B72" t="s">
        <v>119</v>
      </c>
      <c r="C72" vm="70">
        <v>2995.2020332597699</v>
      </c>
    </row>
    <row r="73" spans="1:3">
      <c r="A73" s="31">
        <f t="shared" si="2"/>
        <v>43585</v>
      </c>
      <c r="B73" t="s">
        <v>120</v>
      </c>
      <c r="C73" vm="71">
        <v>3020.3621998276381</v>
      </c>
    </row>
    <row r="74" spans="1:3">
      <c r="A74" s="31">
        <f t="shared" si="2"/>
        <v>43616</v>
      </c>
      <c r="B74" t="s">
        <v>121</v>
      </c>
      <c r="C74" vm="72">
        <v>3110.4602173522831</v>
      </c>
    </row>
    <row r="75" spans="1:3">
      <c r="A75" s="31">
        <f t="shared" si="2"/>
        <v>43646</v>
      </c>
      <c r="B75" t="s">
        <v>122</v>
      </c>
      <c r="C75" vm="73">
        <v>3242.8412252271</v>
      </c>
    </row>
    <row r="76" spans="1:3">
      <c r="A76" s="31">
        <f t="shared" si="2"/>
        <v>43677</v>
      </c>
      <c r="B76" t="s">
        <v>123</v>
      </c>
      <c r="C76" vm="74">
        <v>3260.893597150714</v>
      </c>
    </row>
    <row r="77" spans="1:3">
      <c r="A77" s="31">
        <f t="shared" si="2"/>
        <v>43708</v>
      </c>
      <c r="B77" t="s">
        <v>124</v>
      </c>
      <c r="C77" vm="75">
        <v>3231.7651779672051</v>
      </c>
    </row>
    <row r="78" spans="1:3">
      <c r="A78" s="31">
        <f t="shared" si="2"/>
        <v>43738</v>
      </c>
      <c r="B78" t="s">
        <v>125</v>
      </c>
      <c r="C78" vm="76">
        <v>3457.0217902686404</v>
      </c>
    </row>
    <row r="79" spans="1:3">
      <c r="A79" s="31">
        <f t="shared" si="2"/>
        <v>43769</v>
      </c>
      <c r="B79" t="s">
        <v>126</v>
      </c>
      <c r="C79" vm="77">
        <v>3357.9388504495787</v>
      </c>
    </row>
    <row r="80" spans="1:3">
      <c r="A80" s="31">
        <f t="shared" si="2"/>
        <v>43799</v>
      </c>
      <c r="B80" t="s">
        <v>127</v>
      </c>
      <c r="C80" vm="78">
        <v>3359.7747035790876</v>
      </c>
    </row>
    <row r="81" spans="1:3">
      <c r="A81" s="31">
        <f t="shared" si="2"/>
        <v>43830</v>
      </c>
      <c r="B81" t="s">
        <v>128</v>
      </c>
      <c r="C81" vm="79">
        <v>3299.5848036569437</v>
      </c>
    </row>
    <row r="82" spans="1:3">
      <c r="A82" s="31">
        <f t="shared" si="2"/>
        <v>43861</v>
      </c>
      <c r="B82" t="s">
        <v>129</v>
      </c>
      <c r="C82" vm="80">
        <v>3447.2919715774128</v>
      </c>
    </row>
    <row r="83" spans="1:3">
      <c r="A83" s="31">
        <f t="shared" si="2"/>
        <v>43890</v>
      </c>
      <c r="B83" t="s">
        <v>130</v>
      </c>
      <c r="C83" vm="81">
        <v>3603.2201261334271</v>
      </c>
    </row>
    <row r="84" spans="1:3">
      <c r="A84" s="31">
        <f t="shared" si="2"/>
        <v>43921</v>
      </c>
      <c r="B84" t="s">
        <v>131</v>
      </c>
      <c r="C84" vm="82">
        <v>3712.3213234615391</v>
      </c>
    </row>
    <row r="85" spans="1:3">
      <c r="A85" s="31">
        <f t="shared" si="2"/>
        <v>43951</v>
      </c>
      <c r="B85" t="s">
        <v>132</v>
      </c>
      <c r="C85" vm="83">
        <v>3703.6124026714028</v>
      </c>
    </row>
    <row r="86" spans="1:3">
      <c r="A86" s="31">
        <f t="shared" si="2"/>
        <v>43982</v>
      </c>
      <c r="B86" t="s">
        <v>133</v>
      </c>
      <c r="C86" vm="84">
        <v>3668.3315020165842</v>
      </c>
    </row>
    <row r="87" spans="1:3">
      <c r="A87" s="31">
        <f t="shared" si="2"/>
        <v>44012</v>
      </c>
      <c r="B87" t="s">
        <v>134</v>
      </c>
      <c r="C87" vm="85">
        <v>3606.4602190020832</v>
      </c>
    </row>
    <row r="88" spans="1:3">
      <c r="A88" s="31">
        <f t="shared" si="2"/>
        <v>44043</v>
      </c>
      <c r="B88" t="s">
        <v>135</v>
      </c>
      <c r="C88" vm="86">
        <v>3422.3626089134887</v>
      </c>
    </row>
    <row r="89" spans="1:3">
      <c r="A89" s="31">
        <f t="shared" si="2"/>
        <v>44074</v>
      </c>
      <c r="B89" t="s">
        <v>136</v>
      </c>
      <c r="C89" vm="87">
        <v>3482.6902570804637</v>
      </c>
    </row>
    <row r="90" spans="1:3">
      <c r="A90" s="31">
        <f t="shared" si="2"/>
        <v>44104</v>
      </c>
      <c r="B90" t="s">
        <v>137</v>
      </c>
      <c r="C90" vm="88">
        <v>3301.997573744713</v>
      </c>
    </row>
    <row r="91" spans="1:3">
      <c r="A91" s="31">
        <f t="shared" si="2"/>
        <v>44135</v>
      </c>
      <c r="B91" t="s">
        <v>138</v>
      </c>
      <c r="C91" vm="89">
        <v>3416.7891784268595</v>
      </c>
    </row>
    <row r="92" spans="1:3">
      <c r="A92" s="31">
        <f t="shared" si="2"/>
        <v>44165</v>
      </c>
      <c r="B92" t="s">
        <v>139</v>
      </c>
      <c r="C92" vm="90">
        <v>3373.0298184569351</v>
      </c>
    </row>
    <row r="93" spans="1:3">
      <c r="A93" s="31">
        <f t="shared" si="2"/>
        <v>44196</v>
      </c>
      <c r="B93" t="s">
        <v>140</v>
      </c>
      <c r="C93" vm="91">
        <v>3251.9492345109747</v>
      </c>
    </row>
    <row r="94" spans="1:3">
      <c r="A94" s="31">
        <f t="shared" si="2"/>
        <v>44227</v>
      </c>
      <c r="B94" t="s">
        <v>141</v>
      </c>
      <c r="C94" vm="92">
        <v>3342.7908201854584</v>
      </c>
    </row>
    <row r="95" spans="1:3">
      <c r="A95" s="31">
        <f t="shared" si="2"/>
        <v>44255</v>
      </c>
      <c r="B95" t="s">
        <v>142</v>
      </c>
      <c r="C95" vm="93">
        <v>3362.6579876245401</v>
      </c>
    </row>
    <row r="96" spans="1:3">
      <c r="A96" s="31">
        <f t="shared" si="2"/>
        <v>44286</v>
      </c>
      <c r="B96" t="s">
        <v>143</v>
      </c>
      <c r="C96" vm="94">
        <v>3638.0188452191969</v>
      </c>
    </row>
    <row r="97" spans="1:3">
      <c r="A97" s="31">
        <f t="shared" si="2"/>
        <v>44316</v>
      </c>
      <c r="B97" t="s">
        <v>144</v>
      </c>
      <c r="C97" vm="95">
        <v>3979.8582860071074</v>
      </c>
    </row>
    <row r="98" spans="1:3">
      <c r="A98" s="31">
        <f t="shared" si="2"/>
        <v>44347</v>
      </c>
      <c r="B98" t="s">
        <v>145</v>
      </c>
      <c r="C98" vm="96">
        <v>4114.3731268980637</v>
      </c>
    </row>
    <row r="99" spans="1:3">
      <c r="A99" s="31">
        <f t="shared" ref="A99:A130" si="3">EOMONTH(B99,0)</f>
        <v>44377</v>
      </c>
      <c r="B99" t="s">
        <v>146</v>
      </c>
      <c r="C99" vm="97">
        <v>4339.0469401610444</v>
      </c>
    </row>
    <row r="100" spans="1:3">
      <c r="A100" s="31">
        <f t="shared" si="3"/>
        <v>44408</v>
      </c>
      <c r="B100" t="s">
        <v>147</v>
      </c>
      <c r="C100" vm="98">
        <v>4117.5021816233329</v>
      </c>
    </row>
    <row r="101" spans="1:3">
      <c r="A101" s="31">
        <f t="shared" si="3"/>
        <v>44439</v>
      </c>
      <c r="B101" t="s">
        <v>148</v>
      </c>
      <c r="C101" vm="99">
        <v>4259.6769458876397</v>
      </c>
    </row>
    <row r="102" spans="1:3">
      <c r="A102" s="31">
        <f t="shared" si="3"/>
        <v>44469</v>
      </c>
      <c r="B102" t="s">
        <v>149</v>
      </c>
      <c r="C102" vm="100">
        <v>4247.7663034511243</v>
      </c>
    </row>
    <row r="103" spans="1:3">
      <c r="A103" s="31">
        <f t="shared" si="3"/>
        <v>44500</v>
      </c>
      <c r="B103" t="s">
        <v>150</v>
      </c>
      <c r="C103" vm="101">
        <v>4319.8388807191068</v>
      </c>
    </row>
    <row r="104" spans="1:3">
      <c r="A104" s="31">
        <f t="shared" si="3"/>
        <v>44530</v>
      </c>
      <c r="B104" t="s">
        <v>151</v>
      </c>
      <c r="C104" vm="102">
        <v>4337.7398602490275</v>
      </c>
    </row>
    <row r="105" spans="1:3">
      <c r="A105" s="31">
        <f t="shared" si="3"/>
        <v>44561</v>
      </c>
      <c r="B105" t="s">
        <v>152</v>
      </c>
      <c r="C105" vm="103">
        <v>4121.751960142341</v>
      </c>
    </row>
    <row r="106" spans="1:3">
      <c r="A106" s="31">
        <f t="shared" si="3"/>
        <v>44592</v>
      </c>
      <c r="B106" t="s">
        <v>153</v>
      </c>
      <c r="C106" vm="104">
        <v>4314.8282388591397</v>
      </c>
    </row>
    <row r="107" spans="1:3">
      <c r="A107" s="31">
        <f t="shared" si="3"/>
        <v>44620</v>
      </c>
      <c r="B107" t="s">
        <v>154</v>
      </c>
      <c r="C107" vm="105">
        <v>4377.475046748692</v>
      </c>
    </row>
    <row r="108" spans="1:3">
      <c r="A108" s="31">
        <f t="shared" si="3"/>
        <v>44651</v>
      </c>
      <c r="B108" t="s">
        <v>155</v>
      </c>
      <c r="C108" vm="106">
        <v>4582.3269432718798</v>
      </c>
    </row>
    <row r="109" spans="1:3">
      <c r="A109" s="31">
        <f t="shared" si="3"/>
        <v>44681</v>
      </c>
      <c r="B109" t="s">
        <v>156</v>
      </c>
      <c r="C109" vm="107">
        <v>4848.6085195227333</v>
      </c>
    </row>
    <row r="110" spans="1:3">
      <c r="A110" s="31">
        <f t="shared" si="3"/>
        <v>44712</v>
      </c>
      <c r="B110" t="s">
        <v>157</v>
      </c>
      <c r="C110" vm="108">
        <v>4750.261873290553</v>
      </c>
    </row>
    <row r="111" spans="1:3">
      <c r="A111" s="31">
        <f t="shared" si="3"/>
        <v>44742</v>
      </c>
      <c r="B111" t="s">
        <v>158</v>
      </c>
      <c r="C111" vm="109">
        <v>4843.6483054957716</v>
      </c>
    </row>
    <row r="112" spans="1:3">
      <c r="A112" s="31">
        <f t="shared" si="3"/>
        <v>44773</v>
      </c>
      <c r="B112" t="s">
        <v>159</v>
      </c>
      <c r="C112" vm="110">
        <v>4796.8667544723767</v>
      </c>
    </row>
    <row r="113" spans="1:3">
      <c r="A113" s="31">
        <f t="shared" si="3"/>
        <v>44804</v>
      </c>
      <c r="B113" t="s">
        <v>160</v>
      </c>
      <c r="C113" vm="111">
        <v>4788.5340422795107</v>
      </c>
    </row>
    <row r="114" spans="1:3">
      <c r="A114" s="31">
        <f t="shared" si="3"/>
        <v>44834</v>
      </c>
      <c r="B114" t="s">
        <v>161</v>
      </c>
      <c r="C114" vm="112">
        <v>4888.6788489335468</v>
      </c>
    </row>
    <row r="115" spans="1:3">
      <c r="A115" s="31">
        <f t="shared" si="3"/>
        <v>44865</v>
      </c>
      <c r="B115" t="s">
        <v>162</v>
      </c>
      <c r="C115" vm="113">
        <v>5228.5302466640233</v>
      </c>
    </row>
    <row r="116" spans="1:3">
      <c r="A116" s="31">
        <f t="shared" si="3"/>
        <v>44895</v>
      </c>
      <c r="B116" t="s">
        <v>163</v>
      </c>
      <c r="C116" vm="114">
        <v>5209.2420317962069</v>
      </c>
    </row>
    <row r="117" spans="1:3">
      <c r="A117" s="31">
        <f t="shared" si="3"/>
        <v>44926</v>
      </c>
      <c r="B117" t="s">
        <v>164</v>
      </c>
      <c r="C117" vm="115">
        <v>5105.7473940369255</v>
      </c>
    </row>
    <row r="118" spans="1:3">
      <c r="A118" s="31">
        <f t="shared" si="3"/>
        <v>44957</v>
      </c>
      <c r="B118" t="s">
        <v>165</v>
      </c>
      <c r="C118" vm="116">
        <v>4738.5312251350406</v>
      </c>
    </row>
    <row r="119" spans="1:3">
      <c r="A119" s="31">
        <f t="shared" si="3"/>
        <v>44985</v>
      </c>
      <c r="B119" t="s">
        <v>166</v>
      </c>
      <c r="C119" vm="117">
        <v>4602.3599171645656</v>
      </c>
    </row>
    <row r="120" spans="1:3">
      <c r="A120" s="31">
        <f t="shared" si="3"/>
        <v>45016</v>
      </c>
      <c r="B120" t="s">
        <v>167</v>
      </c>
      <c r="C120" vm="118">
        <v>4903.1782392030163</v>
      </c>
    </row>
    <row r="121" spans="1:3">
      <c r="A121" s="31">
        <f t="shared" si="3"/>
        <v>45046</v>
      </c>
      <c r="B121" t="s">
        <v>168</v>
      </c>
      <c r="C121" vm="119">
        <v>4902.6360161919947</v>
      </c>
    </row>
    <row r="122" spans="1:3">
      <c r="A122" s="31">
        <f t="shared" si="3"/>
        <v>45077</v>
      </c>
      <c r="B122" t="s">
        <v>169</v>
      </c>
      <c r="C122" vm="120">
        <v>4668.1276142921852</v>
      </c>
    </row>
    <row r="123" spans="1:3">
      <c r="A123" s="31">
        <f t="shared" si="3"/>
        <v>45107</v>
      </c>
      <c r="B123" t="s">
        <v>170</v>
      </c>
      <c r="C123" vm="121">
        <v>4968.9265944805802</v>
      </c>
    </row>
    <row r="124" spans="1:3">
      <c r="A124" s="31">
        <f t="shared" si="3"/>
        <v>45138</v>
      </c>
      <c r="B124" t="s">
        <v>171</v>
      </c>
      <c r="C124" vm="122">
        <v>5024.8934289716226</v>
      </c>
    </row>
    <row r="125" spans="1:3">
      <c r="A125" s="31">
        <f t="shared" si="3"/>
        <v>45169</v>
      </c>
      <c r="B125" t="s">
        <v>172</v>
      </c>
      <c r="C125" vm="123">
        <v>5206.311931559876</v>
      </c>
    </row>
    <row r="126" spans="1:3">
      <c r="A126" s="31">
        <f t="shared" si="3"/>
        <v>45199</v>
      </c>
      <c r="B126" t="s">
        <v>173</v>
      </c>
      <c r="C126" vm="124">
        <v>5198.8809381130541</v>
      </c>
    </row>
    <row r="127" spans="1:3">
      <c r="A127" s="31">
        <f t="shared" si="3"/>
        <v>45230</v>
      </c>
      <c r="B127" t="s">
        <v>174</v>
      </c>
      <c r="C127" vm="125">
        <v>5241.9628838284953</v>
      </c>
    </row>
    <row r="128" spans="1:3">
      <c r="A128" s="31">
        <f t="shared" si="3"/>
        <v>45260</v>
      </c>
      <c r="B128" t="s">
        <v>175</v>
      </c>
      <c r="C128" vm="126">
        <v>5185.5083430926743</v>
      </c>
    </row>
    <row r="129" spans="1:3">
      <c r="A129" s="31">
        <f t="shared" si="3"/>
        <v>45291</v>
      </c>
      <c r="B129" t="s">
        <v>176</v>
      </c>
      <c r="C129" vm="127">
        <v>5019.3474673713663</v>
      </c>
    </row>
    <row r="130" spans="1:3">
      <c r="A130" s="31">
        <f t="shared" si="3"/>
        <v>45322</v>
      </c>
      <c r="B130" t="s">
        <v>177</v>
      </c>
      <c r="C130" vm="128">
        <v>5210.9192849980527</v>
      </c>
    </row>
    <row r="131" spans="1:3">
      <c r="A131" s="31">
        <f t="shared" ref="A131:A162" si="4">EOMONTH(B131,0)</f>
        <v>45351</v>
      </c>
      <c r="B131" t="s">
        <v>178</v>
      </c>
      <c r="C131" vm="129">
        <v>5256.4963049328007</v>
      </c>
    </row>
    <row r="132" spans="1:3">
      <c r="A132" s="31">
        <f t="shared" si="4"/>
        <v>45382</v>
      </c>
      <c r="B132" t="s">
        <v>179</v>
      </c>
      <c r="C132" vm="130">
        <v>5266.9045309994854</v>
      </c>
    </row>
    <row r="133" spans="1:3">
      <c r="A133" s="31">
        <f t="shared" si="4"/>
        <v>45412</v>
      </c>
      <c r="B133" t="s">
        <v>180</v>
      </c>
      <c r="C133" vm="131">
        <v>5430.8053256912435</v>
      </c>
    </row>
    <row r="134" spans="1:3">
      <c r="A134" s="31">
        <f t="shared" si="4"/>
        <v>45443</v>
      </c>
      <c r="B134" t="s">
        <v>181</v>
      </c>
      <c r="C134" vm="132">
        <v>5407.0970262351302</v>
      </c>
    </row>
    <row r="135" spans="1:3">
      <c r="A135" s="31">
        <f t="shared" si="4"/>
        <v>45473</v>
      </c>
      <c r="B135" t="s">
        <v>182</v>
      </c>
      <c r="C135" vm="133">
        <v>5508.6697580386399</v>
      </c>
    </row>
    <row r="136" spans="1:3">
      <c r="A136" s="31">
        <f t="shared" si="4"/>
        <v>45504</v>
      </c>
      <c r="B136" t="s">
        <v>48</v>
      </c>
      <c r="C136" vm="134">
        <v>5235.3475636612548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834DCB-CB81-024B-AC2D-C83C20BC96D0}">
  <sheetPr>
    <tabColor theme="0" tint="-0.14999847407452621"/>
  </sheetPr>
  <dimension ref="A1:C136"/>
  <sheetViews>
    <sheetView workbookViewId="0">
      <selection activeCell="E7" sqref="E7"/>
    </sheetView>
  </sheetViews>
  <sheetFormatPr baseColWidth="10" defaultRowHeight="16"/>
  <cols>
    <col min="1" max="1" width="10.83203125" style="31"/>
  </cols>
  <sheetData>
    <row r="1" spans="1:3">
      <c r="B1" t="s">
        <v>47</v>
      </c>
      <c r="C1" t="s">
        <v>48</v>
      </c>
    </row>
    <row r="2" spans="1:3">
      <c r="B2" t="s">
        <v>3</v>
      </c>
      <c r="C2" t="s">
        <v>49</v>
      </c>
    </row>
    <row r="3" spans="1:3">
      <c r="A3" s="31">
        <f>EOMONTH(B3,0)</f>
        <v>41455</v>
      </c>
      <c r="B3" t="s">
        <v>50</v>
      </c>
      <c r="C3" vm="1">
        <v>1000</v>
      </c>
    </row>
    <row r="4" spans="1:3">
      <c r="A4" s="31">
        <f t="shared" ref="A4:A67" si="0">EOMONTH(B4,0)</f>
        <v>41486</v>
      </c>
      <c r="B4" t="s">
        <v>51</v>
      </c>
      <c r="C4" vm="2">
        <v>1001.6714783979388</v>
      </c>
    </row>
    <row r="5" spans="1:3">
      <c r="A5" s="31">
        <f t="shared" si="0"/>
        <v>41517</v>
      </c>
      <c r="B5" t="s">
        <v>52</v>
      </c>
      <c r="C5" vm="3">
        <v>1010.5039195679544</v>
      </c>
    </row>
    <row r="6" spans="1:3">
      <c r="A6" s="31">
        <f t="shared" si="0"/>
        <v>41547</v>
      </c>
      <c r="B6" t="s">
        <v>53</v>
      </c>
      <c r="C6" vm="4">
        <v>1000.0966971341846</v>
      </c>
    </row>
    <row r="7" spans="1:3">
      <c r="A7" s="31">
        <f t="shared" si="0"/>
        <v>41578</v>
      </c>
      <c r="B7" t="s">
        <v>54</v>
      </c>
      <c r="C7" vm="5">
        <v>1054.3891323201062</v>
      </c>
    </row>
    <row r="8" spans="1:3">
      <c r="A8" s="31">
        <f t="shared" si="0"/>
        <v>41608</v>
      </c>
      <c r="B8" t="s">
        <v>55</v>
      </c>
      <c r="C8" vm="6">
        <v>1117.8531906478995</v>
      </c>
    </row>
    <row r="9" spans="1:3">
      <c r="A9" s="31">
        <f t="shared" si="0"/>
        <v>41639</v>
      </c>
      <c r="B9" t="s">
        <v>56</v>
      </c>
      <c r="C9" vm="7">
        <v>1091.8913753473698</v>
      </c>
    </row>
    <row r="10" spans="1:3">
      <c r="A10" s="31">
        <f t="shared" si="0"/>
        <v>41670</v>
      </c>
      <c r="B10" t="s">
        <v>57</v>
      </c>
      <c r="C10" vm="8">
        <v>1141.2580479015769</v>
      </c>
    </row>
    <row r="11" spans="1:3">
      <c r="A11" s="31">
        <f t="shared" si="0"/>
        <v>41698</v>
      </c>
      <c r="B11" t="s">
        <v>58</v>
      </c>
      <c r="C11" vm="9">
        <v>1201.0391251977564</v>
      </c>
    </row>
    <row r="12" spans="1:3">
      <c r="A12" s="31">
        <f t="shared" si="0"/>
        <v>41729</v>
      </c>
      <c r="B12" t="s">
        <v>59</v>
      </c>
      <c r="C12" vm="10">
        <v>1181.7964770220194</v>
      </c>
    </row>
    <row r="13" spans="1:3">
      <c r="A13" s="31">
        <f t="shared" si="0"/>
        <v>41759</v>
      </c>
      <c r="B13" t="s">
        <v>60</v>
      </c>
      <c r="C13" vm="11">
        <v>1174.7115005090025</v>
      </c>
    </row>
    <row r="14" spans="1:3">
      <c r="A14" s="31">
        <f t="shared" si="0"/>
        <v>41790</v>
      </c>
      <c r="B14" t="s">
        <v>61</v>
      </c>
      <c r="C14" vm="12">
        <v>1188.006487794951</v>
      </c>
    </row>
    <row r="15" spans="1:3">
      <c r="A15" s="31">
        <f t="shared" si="0"/>
        <v>41820</v>
      </c>
      <c r="B15" t="s">
        <v>62</v>
      </c>
      <c r="C15" vm="13">
        <v>1139.956420054026</v>
      </c>
    </row>
    <row r="16" spans="1:3">
      <c r="A16" s="31">
        <f t="shared" si="0"/>
        <v>41851</v>
      </c>
      <c r="B16" t="s">
        <v>63</v>
      </c>
      <c r="C16" vm="14">
        <v>1168.4901138868847</v>
      </c>
    </row>
    <row r="17" spans="1:3">
      <c r="A17" s="31">
        <f t="shared" si="0"/>
        <v>41882</v>
      </c>
      <c r="B17" t="s">
        <v>64</v>
      </c>
      <c r="C17" vm="15">
        <v>1198.032943394649</v>
      </c>
    </row>
    <row r="18" spans="1:3">
      <c r="A18" s="31">
        <f t="shared" si="0"/>
        <v>41912</v>
      </c>
      <c r="B18" t="s">
        <v>65</v>
      </c>
      <c r="C18" vm="16">
        <v>1240.6959081929497</v>
      </c>
    </row>
    <row r="19" spans="1:3">
      <c r="A19" s="31">
        <f t="shared" si="0"/>
        <v>41943</v>
      </c>
      <c r="B19" t="s">
        <v>66</v>
      </c>
      <c r="C19" vm="17">
        <v>1248.6940910060298</v>
      </c>
    </row>
    <row r="20" spans="1:3">
      <c r="A20" s="31">
        <f t="shared" si="0"/>
        <v>41973</v>
      </c>
      <c r="B20" t="s">
        <v>67</v>
      </c>
      <c r="C20" vm="18">
        <v>1273.5777038879892</v>
      </c>
    </row>
    <row r="21" spans="1:3">
      <c r="A21" s="31">
        <f t="shared" si="0"/>
        <v>42004</v>
      </c>
      <c r="B21" t="s">
        <v>68</v>
      </c>
      <c r="C21" vm="19">
        <v>1256.694538946387</v>
      </c>
    </row>
    <row r="22" spans="1:3">
      <c r="A22" s="31">
        <f t="shared" si="0"/>
        <v>42035</v>
      </c>
      <c r="B22" t="s">
        <v>69</v>
      </c>
      <c r="C22" vm="20">
        <v>1329.2022177559718</v>
      </c>
    </row>
    <row r="23" spans="1:3">
      <c r="A23" s="31">
        <f t="shared" si="0"/>
        <v>42063</v>
      </c>
      <c r="B23" t="s">
        <v>70</v>
      </c>
      <c r="C23" vm="21">
        <v>1390.6324717955442</v>
      </c>
    </row>
    <row r="24" spans="1:3">
      <c r="A24" s="31">
        <f t="shared" si="0"/>
        <v>42094</v>
      </c>
      <c r="B24" t="s">
        <v>71</v>
      </c>
      <c r="C24" vm="22">
        <v>1451.1027118158236</v>
      </c>
    </row>
    <row r="25" spans="1:3">
      <c r="A25" s="31">
        <f t="shared" si="0"/>
        <v>42124</v>
      </c>
      <c r="B25" t="s">
        <v>72</v>
      </c>
      <c r="C25" vm="23">
        <v>1523.0935800111522</v>
      </c>
    </row>
    <row r="26" spans="1:3">
      <c r="A26" s="31">
        <f t="shared" si="0"/>
        <v>42155</v>
      </c>
      <c r="B26" t="s">
        <v>73</v>
      </c>
      <c r="C26" vm="24">
        <v>1550.1666712084138</v>
      </c>
    </row>
    <row r="27" spans="1:3">
      <c r="A27" s="31">
        <f t="shared" si="0"/>
        <v>42185</v>
      </c>
      <c r="B27" t="s">
        <v>74</v>
      </c>
      <c r="C27" vm="25">
        <v>1670.0831003166577</v>
      </c>
    </row>
    <row r="28" spans="1:3">
      <c r="A28" s="31">
        <f t="shared" si="0"/>
        <v>42216</v>
      </c>
      <c r="B28" t="s">
        <v>75</v>
      </c>
      <c r="C28" vm="26">
        <v>1710.696468794164</v>
      </c>
    </row>
    <row r="29" spans="1:3">
      <c r="A29" s="31">
        <f t="shared" si="0"/>
        <v>42247</v>
      </c>
      <c r="B29" t="s">
        <v>76</v>
      </c>
      <c r="C29" vm="27">
        <v>1694.4502399998555</v>
      </c>
    </row>
    <row r="30" spans="1:3">
      <c r="A30" s="31">
        <f t="shared" si="0"/>
        <v>42277</v>
      </c>
      <c r="B30" t="s">
        <v>77</v>
      </c>
      <c r="C30" vm="28">
        <v>1650.636667453339</v>
      </c>
    </row>
    <row r="31" spans="1:3">
      <c r="A31" s="31">
        <f t="shared" si="0"/>
        <v>42308</v>
      </c>
      <c r="B31" t="s">
        <v>78</v>
      </c>
      <c r="C31" vm="29">
        <v>1629.555451527573</v>
      </c>
    </row>
    <row r="32" spans="1:3">
      <c r="A32" s="31">
        <f t="shared" si="0"/>
        <v>42338</v>
      </c>
      <c r="B32" t="s">
        <v>79</v>
      </c>
      <c r="C32" vm="30">
        <v>1659.245176564518</v>
      </c>
    </row>
    <row r="33" spans="1:3">
      <c r="A33" s="31">
        <f t="shared" si="0"/>
        <v>42369</v>
      </c>
      <c r="B33" t="s">
        <v>80</v>
      </c>
      <c r="C33" vm="31">
        <v>1601.9459340678766</v>
      </c>
    </row>
    <row r="34" spans="1:3">
      <c r="A34" s="31">
        <f t="shared" si="0"/>
        <v>42400</v>
      </c>
      <c r="B34" t="s">
        <v>81</v>
      </c>
      <c r="C34" vm="32">
        <v>1678.45359942151</v>
      </c>
    </row>
    <row r="35" spans="1:3">
      <c r="A35" s="31">
        <f t="shared" si="0"/>
        <v>42429</v>
      </c>
      <c r="B35" t="s">
        <v>82</v>
      </c>
      <c r="C35" vm="33">
        <v>1837.5770155946104</v>
      </c>
    </row>
    <row r="36" spans="1:3">
      <c r="A36" s="31">
        <f t="shared" si="0"/>
        <v>42460</v>
      </c>
      <c r="B36" t="s">
        <v>83</v>
      </c>
      <c r="C36" vm="34">
        <v>1737.7688180916109</v>
      </c>
    </row>
    <row r="37" spans="1:3">
      <c r="A37" s="31">
        <f t="shared" si="0"/>
        <v>42490</v>
      </c>
      <c r="B37" t="s">
        <v>84</v>
      </c>
      <c r="C37" vm="35">
        <v>1817.690480747432</v>
      </c>
    </row>
    <row r="38" spans="1:3">
      <c r="A38" s="31">
        <f t="shared" si="0"/>
        <v>42521</v>
      </c>
      <c r="B38" t="s">
        <v>85</v>
      </c>
      <c r="C38" vm="36">
        <v>1936.8879862959689</v>
      </c>
    </row>
    <row r="39" spans="1:3">
      <c r="A39" s="31">
        <f t="shared" si="0"/>
        <v>42551</v>
      </c>
      <c r="B39" t="s">
        <v>86</v>
      </c>
      <c r="C39" vm="37">
        <v>1865.2700529857057</v>
      </c>
    </row>
    <row r="40" spans="1:3">
      <c r="A40" s="31">
        <f t="shared" si="0"/>
        <v>42582</v>
      </c>
      <c r="B40" t="s">
        <v>87</v>
      </c>
      <c r="C40" vm="38">
        <v>1935.1857833853535</v>
      </c>
    </row>
    <row r="41" spans="1:3">
      <c r="A41" s="31">
        <f t="shared" si="0"/>
        <v>42613</v>
      </c>
      <c r="B41" t="s">
        <v>88</v>
      </c>
      <c r="C41" vm="39">
        <v>2021.5926452028309</v>
      </c>
    </row>
    <row r="42" spans="1:3">
      <c r="A42" s="31">
        <f t="shared" si="0"/>
        <v>42643</v>
      </c>
      <c r="B42" t="s">
        <v>89</v>
      </c>
      <c r="C42" vm="40">
        <v>1862.5929806928025</v>
      </c>
    </row>
    <row r="43" spans="1:3">
      <c r="A43" s="31">
        <f t="shared" si="0"/>
        <v>42674</v>
      </c>
      <c r="B43" t="s">
        <v>90</v>
      </c>
      <c r="C43" vm="41">
        <v>1997.1183043944729</v>
      </c>
    </row>
    <row r="44" spans="1:3">
      <c r="A44" s="31">
        <f t="shared" si="0"/>
        <v>42704</v>
      </c>
      <c r="B44" t="s">
        <v>91</v>
      </c>
      <c r="C44" vm="42">
        <v>1930.983926505806</v>
      </c>
    </row>
    <row r="45" spans="1:3">
      <c r="A45" s="31">
        <f t="shared" si="0"/>
        <v>42735</v>
      </c>
      <c r="B45" t="s">
        <v>92</v>
      </c>
      <c r="C45" vm="43">
        <v>1880.7395938209545</v>
      </c>
    </row>
    <row r="46" spans="1:3">
      <c r="A46" s="31">
        <f t="shared" si="0"/>
        <v>42766</v>
      </c>
      <c r="B46" t="s">
        <v>93</v>
      </c>
      <c r="C46" vm="44">
        <v>1835.2706784337297</v>
      </c>
    </row>
    <row r="47" spans="1:3">
      <c r="A47" s="31">
        <f t="shared" si="0"/>
        <v>42794</v>
      </c>
      <c r="B47" t="s">
        <v>94</v>
      </c>
      <c r="C47" vm="45">
        <v>1930.3229474247985</v>
      </c>
    </row>
    <row r="48" spans="1:3">
      <c r="A48" s="31">
        <f t="shared" si="0"/>
        <v>42825</v>
      </c>
      <c r="B48" t="s">
        <v>95</v>
      </c>
      <c r="C48" vm="46">
        <v>1898.956092275924</v>
      </c>
    </row>
    <row r="49" spans="1:3">
      <c r="A49" s="31">
        <f t="shared" si="0"/>
        <v>42855</v>
      </c>
      <c r="B49" t="s">
        <v>96</v>
      </c>
      <c r="C49" vm="47">
        <v>1909.3615310692817</v>
      </c>
    </row>
    <row r="50" spans="1:3">
      <c r="A50" s="31">
        <f t="shared" si="0"/>
        <v>42886</v>
      </c>
      <c r="B50" t="s">
        <v>97</v>
      </c>
      <c r="C50" vm="48">
        <v>2072.5334509139752</v>
      </c>
    </row>
    <row r="51" spans="1:3">
      <c r="A51" s="31">
        <f t="shared" si="0"/>
        <v>42916</v>
      </c>
      <c r="B51" t="s">
        <v>98</v>
      </c>
      <c r="C51" vm="49">
        <v>2113.0164214921979</v>
      </c>
    </row>
    <row r="52" spans="1:3">
      <c r="A52" s="31">
        <f t="shared" si="0"/>
        <v>42947</v>
      </c>
      <c r="B52" t="s">
        <v>99</v>
      </c>
      <c r="C52" vm="50">
        <v>2030.1874174691436</v>
      </c>
    </row>
    <row r="53" spans="1:3">
      <c r="A53" s="31">
        <f t="shared" si="0"/>
        <v>42978</v>
      </c>
      <c r="B53" t="s">
        <v>100</v>
      </c>
      <c r="C53" vm="51">
        <v>2095.7307485896222</v>
      </c>
    </row>
    <row r="54" spans="1:3">
      <c r="A54" s="31">
        <f t="shared" si="0"/>
        <v>43008</v>
      </c>
      <c r="B54" t="s">
        <v>101</v>
      </c>
      <c r="C54" vm="52">
        <v>2118.3312183003741</v>
      </c>
    </row>
    <row r="55" spans="1:3">
      <c r="A55" s="31">
        <f t="shared" si="0"/>
        <v>43039</v>
      </c>
      <c r="B55" t="s">
        <v>102</v>
      </c>
      <c r="C55" vm="53">
        <v>2113.5901644507931</v>
      </c>
    </row>
    <row r="56" spans="1:3">
      <c r="A56" s="31">
        <f t="shared" si="0"/>
        <v>43069</v>
      </c>
      <c r="B56" t="s">
        <v>103</v>
      </c>
      <c r="C56" vm="54">
        <v>2033.5150139531472</v>
      </c>
    </row>
    <row r="57" spans="1:3">
      <c r="A57" s="31">
        <f t="shared" si="0"/>
        <v>43100</v>
      </c>
      <c r="B57" t="s">
        <v>104</v>
      </c>
      <c r="C57" vm="55">
        <v>2154.704251268206</v>
      </c>
    </row>
    <row r="58" spans="1:3">
      <c r="A58" s="31">
        <f t="shared" si="0"/>
        <v>43131</v>
      </c>
      <c r="B58" t="s">
        <v>105</v>
      </c>
      <c r="C58" vm="56">
        <v>2199.1380011664646</v>
      </c>
    </row>
    <row r="59" spans="1:3">
      <c r="A59" s="31">
        <f t="shared" si="0"/>
        <v>43159</v>
      </c>
      <c r="B59" t="s">
        <v>106</v>
      </c>
      <c r="C59" vm="57">
        <v>2220.5420030338282</v>
      </c>
    </row>
    <row r="60" spans="1:3">
      <c r="A60" s="31">
        <f t="shared" si="0"/>
        <v>43190</v>
      </c>
      <c r="B60" t="s">
        <v>107</v>
      </c>
      <c r="C60" vm="58">
        <v>2315.0664767259987</v>
      </c>
    </row>
    <row r="61" spans="1:3">
      <c r="A61" s="31">
        <f t="shared" si="0"/>
        <v>43220</v>
      </c>
      <c r="B61" t="s">
        <v>108</v>
      </c>
      <c r="C61" vm="59">
        <v>2419.2149061640685</v>
      </c>
    </row>
    <row r="62" spans="1:3">
      <c r="A62" s="31">
        <f t="shared" si="0"/>
        <v>43251</v>
      </c>
      <c r="B62" t="s">
        <v>109</v>
      </c>
      <c r="C62" vm="60">
        <v>2518.3279005051959</v>
      </c>
    </row>
    <row r="63" spans="1:3">
      <c r="A63" s="31">
        <f t="shared" si="0"/>
        <v>43281</v>
      </c>
      <c r="B63" t="s">
        <v>110</v>
      </c>
      <c r="C63" vm="61">
        <v>2643.7853732952935</v>
      </c>
    </row>
    <row r="64" spans="1:3">
      <c r="A64" s="31">
        <f t="shared" si="0"/>
        <v>43312</v>
      </c>
      <c r="B64" t="s">
        <v>111</v>
      </c>
      <c r="C64" vm="62">
        <v>2679.3533537501844</v>
      </c>
    </row>
    <row r="65" spans="1:3">
      <c r="A65" s="31">
        <f t="shared" si="0"/>
        <v>43343</v>
      </c>
      <c r="B65" t="s">
        <v>112</v>
      </c>
      <c r="C65" vm="63">
        <v>2797.295206712407</v>
      </c>
    </row>
    <row r="66" spans="1:3">
      <c r="A66" s="31">
        <f t="shared" si="0"/>
        <v>43373</v>
      </c>
      <c r="B66" t="s">
        <v>113</v>
      </c>
      <c r="C66" vm="64">
        <v>2818.5020849804814</v>
      </c>
    </row>
    <row r="67" spans="1:3">
      <c r="A67" s="31">
        <f t="shared" si="0"/>
        <v>43404</v>
      </c>
      <c r="B67" t="s">
        <v>114</v>
      </c>
      <c r="C67" vm="65">
        <v>2843.9968783277991</v>
      </c>
    </row>
    <row r="68" spans="1:3">
      <c r="A68" s="31">
        <f t="shared" ref="A68:A131" si="1">EOMONTH(B68,0)</f>
        <v>43434</v>
      </c>
      <c r="B68" t="s">
        <v>115</v>
      </c>
      <c r="C68" vm="66">
        <v>2923.6766476230464</v>
      </c>
    </row>
    <row r="69" spans="1:3">
      <c r="A69" s="31">
        <f t="shared" si="1"/>
        <v>43465</v>
      </c>
      <c r="B69" t="s">
        <v>116</v>
      </c>
      <c r="C69" vm="67">
        <v>2905.914199510818</v>
      </c>
    </row>
    <row r="70" spans="1:3">
      <c r="A70" s="31">
        <f t="shared" si="1"/>
        <v>43496</v>
      </c>
      <c r="B70" t="s">
        <v>117</v>
      </c>
      <c r="C70" vm="68">
        <v>2848.2949802302328</v>
      </c>
    </row>
    <row r="71" spans="1:3">
      <c r="A71" s="31">
        <f t="shared" si="1"/>
        <v>43524</v>
      </c>
      <c r="B71" t="s">
        <v>118</v>
      </c>
      <c r="C71" vm="69">
        <v>3078.1179460161334</v>
      </c>
    </row>
    <row r="72" spans="1:3">
      <c r="A72" s="31">
        <f t="shared" si="1"/>
        <v>43555</v>
      </c>
      <c r="B72" t="s">
        <v>119</v>
      </c>
      <c r="C72" vm="70">
        <v>2995.2020332597699</v>
      </c>
    </row>
    <row r="73" spans="1:3">
      <c r="A73" s="31">
        <f t="shared" si="1"/>
        <v>43585</v>
      </c>
      <c r="B73" t="s">
        <v>120</v>
      </c>
      <c r="C73" vm="71">
        <v>3020.3621998276381</v>
      </c>
    </row>
    <row r="74" spans="1:3">
      <c r="A74" s="31">
        <f t="shared" si="1"/>
        <v>43616</v>
      </c>
      <c r="B74" t="s">
        <v>121</v>
      </c>
      <c r="C74" vm="72">
        <v>3110.4602173522831</v>
      </c>
    </row>
    <row r="75" spans="1:3">
      <c r="A75" s="31">
        <f t="shared" si="1"/>
        <v>43646</v>
      </c>
      <c r="B75" t="s">
        <v>122</v>
      </c>
      <c r="C75" vm="73">
        <v>3242.8412252271</v>
      </c>
    </row>
    <row r="76" spans="1:3">
      <c r="A76" s="31">
        <f t="shared" si="1"/>
        <v>43677</v>
      </c>
      <c r="B76" t="s">
        <v>123</v>
      </c>
      <c r="C76" vm="74">
        <v>3260.893597150714</v>
      </c>
    </row>
    <row r="77" spans="1:3">
      <c r="A77" s="31">
        <f t="shared" si="1"/>
        <v>43708</v>
      </c>
      <c r="B77" t="s">
        <v>124</v>
      </c>
      <c r="C77" vm="75">
        <v>3231.7651779672051</v>
      </c>
    </row>
    <row r="78" spans="1:3">
      <c r="A78" s="31">
        <f t="shared" si="1"/>
        <v>43738</v>
      </c>
      <c r="B78" t="s">
        <v>125</v>
      </c>
      <c r="C78" vm="76">
        <v>3457.0217902686404</v>
      </c>
    </row>
    <row r="79" spans="1:3">
      <c r="A79" s="31">
        <f t="shared" si="1"/>
        <v>43769</v>
      </c>
      <c r="B79" t="s">
        <v>126</v>
      </c>
      <c r="C79" vm="77">
        <v>3357.9388504495787</v>
      </c>
    </row>
    <row r="80" spans="1:3">
      <c r="A80" s="31">
        <f t="shared" si="1"/>
        <v>43799</v>
      </c>
      <c r="B80" t="s">
        <v>127</v>
      </c>
      <c r="C80" vm="78">
        <v>3359.7747035790876</v>
      </c>
    </row>
    <row r="81" spans="1:3">
      <c r="A81" s="31">
        <f t="shared" si="1"/>
        <v>43830</v>
      </c>
      <c r="B81" t="s">
        <v>128</v>
      </c>
      <c r="C81" vm="79">
        <v>3299.5848036569437</v>
      </c>
    </row>
    <row r="82" spans="1:3">
      <c r="A82" s="31">
        <f t="shared" si="1"/>
        <v>43861</v>
      </c>
      <c r="B82" t="s">
        <v>129</v>
      </c>
      <c r="C82" vm="80">
        <v>3447.2919715774128</v>
      </c>
    </row>
    <row r="83" spans="1:3">
      <c r="A83" s="31">
        <f t="shared" si="1"/>
        <v>43890</v>
      </c>
      <c r="B83" t="s">
        <v>130</v>
      </c>
      <c r="C83" vm="81">
        <v>3603.2201261334271</v>
      </c>
    </row>
    <row r="84" spans="1:3">
      <c r="A84" s="31">
        <f t="shared" si="1"/>
        <v>43921</v>
      </c>
      <c r="B84" t="s">
        <v>131</v>
      </c>
      <c r="C84" vm="82">
        <v>3712.3213234615391</v>
      </c>
    </row>
    <row r="85" spans="1:3">
      <c r="A85" s="31">
        <f t="shared" si="1"/>
        <v>43951</v>
      </c>
      <c r="B85" t="s">
        <v>132</v>
      </c>
      <c r="C85" vm="83">
        <v>3703.6124026714028</v>
      </c>
    </row>
    <row r="86" spans="1:3">
      <c r="A86" s="31">
        <f t="shared" si="1"/>
        <v>43982</v>
      </c>
      <c r="B86" t="s">
        <v>133</v>
      </c>
      <c r="C86" vm="84">
        <v>3668.3315020165842</v>
      </c>
    </row>
    <row r="87" spans="1:3">
      <c r="A87" s="31">
        <f t="shared" si="1"/>
        <v>44012</v>
      </c>
      <c r="B87" t="s">
        <v>134</v>
      </c>
      <c r="C87" vm="85">
        <v>3606.4602190020832</v>
      </c>
    </row>
    <row r="88" spans="1:3">
      <c r="A88" s="31">
        <f t="shared" si="1"/>
        <v>44043</v>
      </c>
      <c r="B88" t="s">
        <v>135</v>
      </c>
      <c r="C88" vm="86">
        <v>3422.3626089134887</v>
      </c>
    </row>
    <row r="89" spans="1:3">
      <c r="A89" s="31">
        <f t="shared" si="1"/>
        <v>44074</v>
      </c>
      <c r="B89" t="s">
        <v>136</v>
      </c>
      <c r="C89" vm="87">
        <v>3482.6902570804637</v>
      </c>
    </row>
    <row r="90" spans="1:3">
      <c r="A90" s="31">
        <f t="shared" si="1"/>
        <v>44104</v>
      </c>
      <c r="B90" t="s">
        <v>137</v>
      </c>
      <c r="C90" vm="88">
        <v>3301.997573744713</v>
      </c>
    </row>
    <row r="91" spans="1:3">
      <c r="A91" s="31">
        <f t="shared" si="1"/>
        <v>44135</v>
      </c>
      <c r="B91" t="s">
        <v>138</v>
      </c>
      <c r="C91" vm="89">
        <v>3416.7891784268595</v>
      </c>
    </row>
    <row r="92" spans="1:3">
      <c r="A92" s="31">
        <f t="shared" si="1"/>
        <v>44165</v>
      </c>
      <c r="B92" t="s">
        <v>139</v>
      </c>
      <c r="C92" vm="90">
        <v>3373.0298184569351</v>
      </c>
    </row>
    <row r="93" spans="1:3">
      <c r="A93" s="31">
        <f t="shared" si="1"/>
        <v>44196</v>
      </c>
      <c r="B93" t="s">
        <v>140</v>
      </c>
      <c r="C93" vm="91">
        <v>3251.9492345109747</v>
      </c>
    </row>
    <row r="94" spans="1:3">
      <c r="A94" s="31">
        <f t="shared" si="1"/>
        <v>44227</v>
      </c>
      <c r="B94" t="s">
        <v>141</v>
      </c>
      <c r="C94" vm="92">
        <v>3342.7908201854584</v>
      </c>
    </row>
    <row r="95" spans="1:3">
      <c r="A95" s="31">
        <f t="shared" si="1"/>
        <v>44255</v>
      </c>
      <c r="B95" t="s">
        <v>142</v>
      </c>
      <c r="C95" vm="93">
        <v>3362.6579876245401</v>
      </c>
    </row>
    <row r="96" spans="1:3">
      <c r="A96" s="31">
        <f t="shared" si="1"/>
        <v>44286</v>
      </c>
      <c r="B96" t="s">
        <v>143</v>
      </c>
      <c r="C96" vm="94">
        <v>3638.0188452191969</v>
      </c>
    </row>
    <row r="97" spans="1:3">
      <c r="A97" s="31">
        <f t="shared" si="1"/>
        <v>44316</v>
      </c>
      <c r="B97" t="s">
        <v>144</v>
      </c>
      <c r="C97" vm="95">
        <v>3979.8582860071074</v>
      </c>
    </row>
    <row r="98" spans="1:3">
      <c r="A98" s="31">
        <f t="shared" si="1"/>
        <v>44347</v>
      </c>
      <c r="B98" t="s">
        <v>145</v>
      </c>
      <c r="C98" vm="96">
        <v>4114.3731268980637</v>
      </c>
    </row>
    <row r="99" spans="1:3">
      <c r="A99" s="31">
        <f t="shared" si="1"/>
        <v>44377</v>
      </c>
      <c r="B99" t="s">
        <v>146</v>
      </c>
      <c r="C99" vm="97">
        <v>4339.0469401610444</v>
      </c>
    </row>
    <row r="100" spans="1:3">
      <c r="A100" s="31">
        <f t="shared" si="1"/>
        <v>44408</v>
      </c>
      <c r="B100" t="s">
        <v>147</v>
      </c>
      <c r="C100" vm="98">
        <v>4117.5021816233329</v>
      </c>
    </row>
    <row r="101" spans="1:3">
      <c r="A101" s="31">
        <f t="shared" si="1"/>
        <v>44439</v>
      </c>
      <c r="B101" t="s">
        <v>148</v>
      </c>
      <c r="C101" vm="99">
        <v>4259.6769458876397</v>
      </c>
    </row>
    <row r="102" spans="1:3">
      <c r="A102" s="31">
        <f t="shared" si="1"/>
        <v>44469</v>
      </c>
      <c r="B102" t="s">
        <v>149</v>
      </c>
      <c r="C102" vm="100">
        <v>4247.7663034511243</v>
      </c>
    </row>
    <row r="103" spans="1:3">
      <c r="A103" s="31">
        <f t="shared" si="1"/>
        <v>44500</v>
      </c>
      <c r="B103" t="s">
        <v>150</v>
      </c>
      <c r="C103" vm="101">
        <v>4319.8388807191068</v>
      </c>
    </row>
    <row r="104" spans="1:3">
      <c r="A104" s="31">
        <f t="shared" si="1"/>
        <v>44530</v>
      </c>
      <c r="B104" t="s">
        <v>151</v>
      </c>
      <c r="C104" vm="102">
        <v>4337.7398602490275</v>
      </c>
    </row>
    <row r="105" spans="1:3">
      <c r="A105" s="31">
        <f t="shared" si="1"/>
        <v>44561</v>
      </c>
      <c r="B105" t="s">
        <v>152</v>
      </c>
      <c r="C105" vm="103">
        <v>4121.751960142341</v>
      </c>
    </row>
    <row r="106" spans="1:3">
      <c r="A106" s="31">
        <f t="shared" si="1"/>
        <v>44592</v>
      </c>
      <c r="B106" t="s">
        <v>153</v>
      </c>
      <c r="C106" vm="104">
        <v>4314.8282388591397</v>
      </c>
    </row>
    <row r="107" spans="1:3">
      <c r="A107" s="31">
        <f t="shared" si="1"/>
        <v>44620</v>
      </c>
      <c r="B107" t="s">
        <v>154</v>
      </c>
      <c r="C107" vm="105">
        <v>4377.475046748692</v>
      </c>
    </row>
    <row r="108" spans="1:3">
      <c r="A108" s="31">
        <f t="shared" si="1"/>
        <v>44651</v>
      </c>
      <c r="B108" t="s">
        <v>155</v>
      </c>
      <c r="C108" vm="106">
        <v>4582.3269432718798</v>
      </c>
    </row>
    <row r="109" spans="1:3">
      <c r="A109" s="31">
        <f t="shared" si="1"/>
        <v>44681</v>
      </c>
      <c r="B109" t="s">
        <v>156</v>
      </c>
      <c r="C109" vm="107">
        <v>4848.6085195227333</v>
      </c>
    </row>
    <row r="110" spans="1:3">
      <c r="A110" s="31">
        <f t="shared" si="1"/>
        <v>44712</v>
      </c>
      <c r="B110" t="s">
        <v>157</v>
      </c>
      <c r="C110" vm="108">
        <v>4750.261873290553</v>
      </c>
    </row>
    <row r="111" spans="1:3">
      <c r="A111" s="31">
        <f t="shared" si="1"/>
        <v>44742</v>
      </c>
      <c r="B111" t="s">
        <v>158</v>
      </c>
      <c r="C111" vm="109">
        <v>4843.6483054957716</v>
      </c>
    </row>
    <row r="112" spans="1:3">
      <c r="A112" s="31">
        <f t="shared" si="1"/>
        <v>44773</v>
      </c>
      <c r="B112" t="s">
        <v>159</v>
      </c>
      <c r="C112" vm="110">
        <v>4796.8667544723767</v>
      </c>
    </row>
    <row r="113" spans="1:3">
      <c r="A113" s="31">
        <f t="shared" si="1"/>
        <v>44804</v>
      </c>
      <c r="B113" t="s">
        <v>160</v>
      </c>
      <c r="C113" vm="111">
        <v>4788.5340422795107</v>
      </c>
    </row>
    <row r="114" spans="1:3">
      <c r="A114" s="31">
        <f t="shared" si="1"/>
        <v>44834</v>
      </c>
      <c r="B114" t="s">
        <v>161</v>
      </c>
      <c r="C114" vm="112">
        <v>4888.6788489335468</v>
      </c>
    </row>
    <row r="115" spans="1:3">
      <c r="A115" s="31">
        <f t="shared" si="1"/>
        <v>44865</v>
      </c>
      <c r="B115" t="s">
        <v>162</v>
      </c>
      <c r="C115" vm="113">
        <v>5228.5302466640233</v>
      </c>
    </row>
    <row r="116" spans="1:3">
      <c r="A116" s="31">
        <f t="shared" si="1"/>
        <v>44895</v>
      </c>
      <c r="B116" t="s">
        <v>163</v>
      </c>
      <c r="C116" vm="114">
        <v>5209.2420317962069</v>
      </c>
    </row>
    <row r="117" spans="1:3">
      <c r="A117" s="31">
        <f t="shared" si="1"/>
        <v>44926</v>
      </c>
      <c r="B117" t="s">
        <v>164</v>
      </c>
      <c r="C117" vm="115">
        <v>5105.7473940369255</v>
      </c>
    </row>
    <row r="118" spans="1:3">
      <c r="A118" s="31">
        <f t="shared" si="1"/>
        <v>44957</v>
      </c>
      <c r="B118" t="s">
        <v>165</v>
      </c>
      <c r="C118" vm="116">
        <v>4738.5312251350406</v>
      </c>
    </row>
    <row r="119" spans="1:3">
      <c r="A119" s="31">
        <f t="shared" si="1"/>
        <v>44985</v>
      </c>
      <c r="B119" t="s">
        <v>166</v>
      </c>
      <c r="C119" vm="117">
        <v>4602.3599171645656</v>
      </c>
    </row>
    <row r="120" spans="1:3">
      <c r="A120" s="31">
        <f t="shared" si="1"/>
        <v>45016</v>
      </c>
      <c r="B120" t="s">
        <v>167</v>
      </c>
      <c r="C120" vm="118">
        <v>4903.1782392030163</v>
      </c>
    </row>
    <row r="121" spans="1:3">
      <c r="A121" s="31">
        <f t="shared" si="1"/>
        <v>45046</v>
      </c>
      <c r="B121" t="s">
        <v>168</v>
      </c>
      <c r="C121" vm="119">
        <v>4902.6360161919947</v>
      </c>
    </row>
    <row r="122" spans="1:3">
      <c r="A122" s="31">
        <f t="shared" si="1"/>
        <v>45077</v>
      </c>
      <c r="B122" t="s">
        <v>169</v>
      </c>
      <c r="C122" vm="120">
        <v>4668.1276142921852</v>
      </c>
    </row>
    <row r="123" spans="1:3">
      <c r="A123" s="31">
        <f t="shared" si="1"/>
        <v>45107</v>
      </c>
      <c r="B123" t="s">
        <v>170</v>
      </c>
      <c r="C123" vm="121">
        <v>4968.9265944805802</v>
      </c>
    </row>
    <row r="124" spans="1:3">
      <c r="A124" s="31">
        <f t="shared" si="1"/>
        <v>45138</v>
      </c>
      <c r="B124" t="s">
        <v>171</v>
      </c>
      <c r="C124" vm="122">
        <v>5024.8934289716226</v>
      </c>
    </row>
    <row r="125" spans="1:3">
      <c r="A125" s="31">
        <f t="shared" si="1"/>
        <v>45169</v>
      </c>
      <c r="B125" t="s">
        <v>172</v>
      </c>
      <c r="C125" vm="123">
        <v>5206.311931559876</v>
      </c>
    </row>
    <row r="126" spans="1:3">
      <c r="A126" s="31">
        <f t="shared" si="1"/>
        <v>45199</v>
      </c>
      <c r="B126" t="s">
        <v>173</v>
      </c>
      <c r="C126" vm="124">
        <v>5198.8809381130541</v>
      </c>
    </row>
    <row r="127" spans="1:3">
      <c r="A127" s="31">
        <f t="shared" si="1"/>
        <v>45230</v>
      </c>
      <c r="B127" t="s">
        <v>174</v>
      </c>
      <c r="C127" vm="125">
        <v>5241.9628838284953</v>
      </c>
    </row>
    <row r="128" spans="1:3">
      <c r="A128" s="31">
        <f t="shared" si="1"/>
        <v>45260</v>
      </c>
      <c r="B128" t="s">
        <v>175</v>
      </c>
      <c r="C128" vm="126">
        <v>5185.5083430926743</v>
      </c>
    </row>
    <row r="129" spans="1:3">
      <c r="A129" s="31">
        <f t="shared" si="1"/>
        <v>45291</v>
      </c>
      <c r="B129" t="s">
        <v>176</v>
      </c>
      <c r="C129" vm="127">
        <v>5019.3474673713663</v>
      </c>
    </row>
    <row r="130" spans="1:3">
      <c r="A130" s="31">
        <f t="shared" si="1"/>
        <v>45322</v>
      </c>
      <c r="B130" t="s">
        <v>177</v>
      </c>
      <c r="C130" vm="128">
        <v>5210.9192849980527</v>
      </c>
    </row>
    <row r="131" spans="1:3">
      <c r="A131" s="31">
        <f t="shared" si="1"/>
        <v>45351</v>
      </c>
      <c r="B131" t="s">
        <v>178</v>
      </c>
      <c r="C131" vm="129">
        <v>5256.4963049328007</v>
      </c>
    </row>
    <row r="132" spans="1:3">
      <c r="A132" s="31">
        <f t="shared" ref="A132:A136" si="2">EOMONTH(B132,0)</f>
        <v>45382</v>
      </c>
      <c r="B132" t="s">
        <v>179</v>
      </c>
      <c r="C132" vm="130">
        <v>5266.9045309994854</v>
      </c>
    </row>
    <row r="133" spans="1:3">
      <c r="A133" s="31">
        <f t="shared" si="2"/>
        <v>45412</v>
      </c>
      <c r="B133" t="s">
        <v>180</v>
      </c>
      <c r="C133" vm="131">
        <v>5430.8053256912435</v>
      </c>
    </row>
    <row r="134" spans="1:3">
      <c r="A134" s="31">
        <f t="shared" si="2"/>
        <v>45443</v>
      </c>
      <c r="B134" t="s">
        <v>181</v>
      </c>
      <c r="C134" vm="132">
        <v>5407.0970262351302</v>
      </c>
    </row>
    <row r="135" spans="1:3">
      <c r="A135" s="31">
        <f t="shared" si="2"/>
        <v>45473</v>
      </c>
      <c r="B135" t="s">
        <v>182</v>
      </c>
      <c r="C135" vm="133">
        <v>5508.6697580386399</v>
      </c>
    </row>
    <row r="136" spans="1:3">
      <c r="A136" s="31">
        <f t="shared" si="2"/>
        <v>45504</v>
      </c>
      <c r="B136" t="s">
        <v>48</v>
      </c>
      <c r="C136" vm="134">
        <v>5235.3475636612548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53BB12-43BF-F741-8202-AA3318316DA3}">
  <sheetPr>
    <tabColor theme="0" tint="-0.14999847407452621"/>
  </sheetPr>
  <dimension ref="A1:W58"/>
  <sheetViews>
    <sheetView workbookViewId="0">
      <selection activeCell="W2" sqref="W2"/>
    </sheetView>
  </sheetViews>
  <sheetFormatPr baseColWidth="10" defaultRowHeight="16"/>
  <cols>
    <col min="1" max="1" width="10.83203125" style="2"/>
    <col min="2" max="2" width="8.1640625" style="2" bestFit="1" customWidth="1"/>
    <col min="3" max="3" width="10.5" style="2" customWidth="1"/>
    <col min="4" max="4" width="22.83203125" style="3" bestFit="1" customWidth="1"/>
    <col min="5" max="5" width="22.1640625" style="3" bestFit="1" customWidth="1"/>
    <col min="6" max="13" width="10.83203125" style="3"/>
    <col min="14" max="14" width="14" style="3" bestFit="1" customWidth="1"/>
    <col min="15" max="15" width="13.6640625" style="3" bestFit="1" customWidth="1"/>
    <col min="16" max="16" width="14.1640625" style="3" bestFit="1" customWidth="1"/>
    <col min="17" max="19" width="10.83203125" style="3"/>
    <col min="20" max="20" width="14" style="3" bestFit="1" customWidth="1"/>
    <col min="21" max="21" width="13.6640625" style="3" bestFit="1" customWidth="1"/>
    <col min="22" max="22" width="14.1640625" style="3" bestFit="1" customWidth="1"/>
    <col min="23" max="23" width="10.83203125" style="3"/>
  </cols>
  <sheetData>
    <row r="1" spans="1:23">
      <c r="L1" s="61" t="s">
        <v>25</v>
      </c>
      <c r="M1" s="61"/>
      <c r="N1" s="61"/>
      <c r="O1" s="61"/>
      <c r="P1" s="61"/>
      <c r="Q1" s="61"/>
      <c r="R1" s="61" t="s">
        <v>26</v>
      </c>
      <c r="S1" s="61"/>
      <c r="T1" s="61"/>
      <c r="U1" s="61"/>
      <c r="V1" s="61"/>
      <c r="W1" s="61"/>
    </row>
    <row r="2" spans="1:23">
      <c r="A2" s="2" t="s">
        <v>3</v>
      </c>
      <c r="B2" s="2" t="s">
        <v>16</v>
      </c>
      <c r="C2" s="2" t="s">
        <v>17</v>
      </c>
      <c r="D2" s="3" t="s">
        <v>7</v>
      </c>
      <c r="E2" s="3" t="s">
        <v>8</v>
      </c>
      <c r="F2" s="3" t="s">
        <v>6</v>
      </c>
      <c r="G2" s="3" t="s">
        <v>4</v>
      </c>
      <c r="H2" s="3" t="s">
        <v>5</v>
      </c>
      <c r="I2" s="3" t="s">
        <v>15</v>
      </c>
      <c r="J2" s="3" t="s">
        <v>2</v>
      </c>
      <c r="K2" s="3" t="s">
        <v>1</v>
      </c>
      <c r="L2" s="3" t="s">
        <v>9</v>
      </c>
      <c r="M2" s="3" t="s">
        <v>10</v>
      </c>
      <c r="N2" s="3" t="s">
        <v>11</v>
      </c>
      <c r="O2" s="3" t="s">
        <v>12</v>
      </c>
      <c r="P2" s="3" t="s">
        <v>13</v>
      </c>
      <c r="Q2" s="3" t="s">
        <v>1</v>
      </c>
      <c r="R2" s="3" t="s">
        <v>9</v>
      </c>
      <c r="S2" s="3" t="s">
        <v>10</v>
      </c>
      <c r="T2" s="3" t="s">
        <v>11</v>
      </c>
      <c r="U2" s="3" t="s">
        <v>12</v>
      </c>
      <c r="V2" s="3" t="s">
        <v>13</v>
      </c>
      <c r="W2" s="3" t="s">
        <v>1</v>
      </c>
    </row>
    <row r="3" spans="1:23">
      <c r="A3" s="2">
        <f>MIN('USER INPUT'!G:G)</f>
        <v>42735</v>
      </c>
      <c r="B3" s="2" t="s">
        <v>22</v>
      </c>
      <c r="C3" s="2" t="s">
        <v>23</v>
      </c>
      <c r="D3" s="3">
        <f>SUMIFS('USER INPUT'!$D:$D,'USER INPUT'!$C:$C,$C3,'USER INPUT'!$G:$G,$A3)</f>
        <v>114.63</v>
      </c>
      <c r="E3" s="3">
        <f>SUMIFS('USER INPUT'!$E:$E,'USER INPUT'!$C:$C,$C3,'USER INPUT'!$G:$G,$A3)</f>
        <v>2.82</v>
      </c>
      <c r="F3" s="3">
        <f>SUMIFS('USER INPUT'!$F:$F,'USER INPUT'!$C:$C,$C3,'USER INPUT'!$G:$G,$A3)</f>
        <v>116.44</v>
      </c>
      <c r="G3" s="3">
        <f>IF($A3=MIN($A:$A),D3,MAX(0,D3-D2))</f>
        <v>114.63</v>
      </c>
      <c r="H3" s="3">
        <f>IF($A3=MIN($A:$A),E3,MAX(0,E3-E2))</f>
        <v>2.82</v>
      </c>
      <c r="I3" s="3">
        <f>-G3+H3+IF(A3=MAX(A:A),F3,0)</f>
        <v>-111.81</v>
      </c>
      <c r="J3" s="3">
        <f>(E3+F3)/D3</f>
        <v>1.0403908226467766</v>
      </c>
      <c r="K3" s="4" t="str">
        <f ca="1">IF($A3=MAX($A:$A),XIRR(OFFSET(I3,-COUNTIFS($C:$C,$C3)+1,0,COUNTIFS($C:$C,$C3)),OFFSET($A3,-COUNTIFS($C:$C,$C3)+1,0,COUNTIFS($C:$C,$C3))),"")</f>
        <v/>
      </c>
      <c r="L3" s="3">
        <f>VLOOKUP(A3,Index1!A:B,2,0)</f>
        <v>1374.6972097793773</v>
      </c>
      <c r="M3" s="3">
        <f>SUMIFS($L:$L,$C:$C,$C3,$A:$A,MAX($A:$A))/L3</f>
        <v>2.5760014529171613</v>
      </c>
      <c r="N3" s="3">
        <f>-G3*M3</f>
        <v>-295.28704654789419</v>
      </c>
      <c r="O3" s="3">
        <f>M3*H3</f>
        <v>7.2643240972263943</v>
      </c>
      <c r="P3" s="3">
        <f>IF(A3=MAX(A:A),F3,0)+O3+N3</f>
        <v>-288.0227224506678</v>
      </c>
      <c r="Q3" s="4" t="str">
        <f ca="1">IF($A3=MAX($A:$A),XIRR(OFFSET(P3,-COUNTIFS($C:$C,$C3)+1,0,COUNTIFS($C:$C,$C3)),OFFSET($A3,-COUNTIFS($C:$C,$C3)+1,0,COUNTIFS($C:$C,$C3))),"")</f>
        <v/>
      </c>
      <c r="R3" s="3">
        <f>VLOOKUP(A3,Index2!A:B,2,0)</f>
        <v>6879.1620000000003</v>
      </c>
      <c r="S3" s="3">
        <f>SUMIFS($R:$R,$C:$C,$C3,$A:$A,MAX($A:$A))/R3</f>
        <v>1.8974119231383124</v>
      </c>
      <c r="T3" s="3">
        <f>-G3*S3</f>
        <v>-217.50032874934473</v>
      </c>
      <c r="U3" s="3">
        <f>S3*H3</f>
        <v>5.3507016232500408</v>
      </c>
      <c r="V3" s="3">
        <f>IF(A3=MAX(A:A),F3,0)+U3+T3</f>
        <v>-212.14962712609469</v>
      </c>
      <c r="W3" s="4" t="str">
        <f ca="1">IF($A3=MAX($A:$A),XIRR(OFFSET(V3,-COUNTIFS($C:$C,$C3)+1,0,COUNTIFS($C:$C,$C3)),OFFSET($A3,-COUNTIFS($C:$C,$C3)+1,0,COUNTIFS($C:$C,$C3))),"")</f>
        <v/>
      </c>
    </row>
    <row r="4" spans="1:23">
      <c r="A4" s="2">
        <f>EOMONTH(A3,3)</f>
        <v>42825</v>
      </c>
      <c r="B4" s="2" t="s">
        <v>22</v>
      </c>
      <c r="C4" s="2" t="s">
        <v>23</v>
      </c>
      <c r="D4" s="3">
        <f>SUMIFS('USER INPUT'!$D:$D,'USER INPUT'!$C:$C,$C4,'USER INPUT'!$G:$G,$A4)</f>
        <v>201.16</v>
      </c>
      <c r="E4" s="3">
        <f>SUMIFS('USER INPUT'!$E:$E,'USER INPUT'!$C:$C,$C4,'USER INPUT'!$G:$G,$A4)</f>
        <v>31.25</v>
      </c>
      <c r="F4" s="3">
        <f>SUMIFS('USER INPUT'!$F:$F,'USER INPUT'!$C:$C,$C4,'USER INPUT'!$G:$G,$A4)</f>
        <v>170.23</v>
      </c>
      <c r="G4" s="3">
        <f t="shared" ref="G4:G58" si="0">IF($A4=MIN($A:$A),D4,MAX(0,D4-D3))</f>
        <v>86.53</v>
      </c>
      <c r="H4" s="3">
        <f t="shared" ref="H4:H58" si="1">IF($A4=MIN($A:$A),E4,MAX(0,E4-E3))</f>
        <v>28.43</v>
      </c>
      <c r="I4" s="3">
        <f t="shared" ref="I4:I58" si="2">-G4+H4+IF(A4=MAX(A:A),F4,0)</f>
        <v>-58.1</v>
      </c>
      <c r="J4" s="3">
        <f t="shared" ref="J4:J58" si="3">(E4+F4)/D4</f>
        <v>1.0015907735136209</v>
      </c>
      <c r="K4" s="4" t="str">
        <f t="shared" ref="K4:K58" ca="1" si="4">IF($A4=MAX($A:$A),XIRR(OFFSET(I4,-COUNTIFS($C:$C,$C4)+1,0,COUNTIFS($C:$C,$C4)),OFFSET($A4,-COUNTIFS($C:$C,$C4)+1,0,COUNTIFS($C:$C,$C4))),"")</f>
        <v/>
      </c>
      <c r="L4" s="3">
        <f>VLOOKUP(A4,Index1!A:B,2,0)</f>
        <v>1532.3821171781103</v>
      </c>
      <c r="M4" s="3">
        <f t="shared" ref="M4:M58" si="5">SUMIFS($L:$L,$C:$C,$C4,$A:$A,MAX($A:$A))/L4</f>
        <v>2.310926217433301</v>
      </c>
      <c r="N4" s="3">
        <f t="shared" ref="N4:N58" si="6">-G4*M4</f>
        <v>-199.96444559450353</v>
      </c>
      <c r="O4" s="3">
        <f t="shared" ref="O4:O58" si="7">M4*H4</f>
        <v>65.699632361628744</v>
      </c>
      <c r="P4" s="3">
        <f t="shared" ref="P4:P58" si="8">IF(A4=MAX(A:A),F4,0)+O4+N4</f>
        <v>-134.26481323287479</v>
      </c>
      <c r="Q4" s="4" t="str">
        <f t="shared" ref="Q4:Q58" ca="1" si="9">IF($A4=MAX($A:$A),XIRR(OFFSET(P4,-COUNTIFS($C:$C,$C4)+1,0,COUNTIFS($C:$C,$C4)),OFFSET($A4,-COUNTIFS($C:$C,$C4)+1,0,COUNTIFS($C:$C,$C4))),"")</f>
        <v/>
      </c>
      <c r="R4" s="3">
        <f>VLOOKUP(A4,Index2!A:B,2,0)</f>
        <v>7328.1350000000002</v>
      </c>
      <c r="S4" s="3">
        <f t="shared" ref="S4:S58" si="10">SUMIFS($R:$R,$C:$C,$C4,$A:$A,MAX($A:$A))/R4</f>
        <v>1.7811631472400549</v>
      </c>
      <c r="T4" s="3">
        <f t="shared" ref="T4:T58" si="11">-G4*S4</f>
        <v>-154.12404713068196</v>
      </c>
      <c r="U4" s="3">
        <f t="shared" ref="U4:U58" si="12">S4*H4</f>
        <v>50.638468276034757</v>
      </c>
      <c r="V4" s="3">
        <f t="shared" ref="V4:V58" si="13">IF(A4=MAX(A:A),F4,0)+U4+T4</f>
        <v>-103.4855788546472</v>
      </c>
      <c r="W4" s="4" t="str">
        <f t="shared" ref="W4:W58" ca="1" si="14">IF($A4=MAX($A:$A),XIRR(OFFSET(V4,-COUNTIFS($C:$C,$C4)+1,0,COUNTIFS($C:$C,$C4)),OFFSET($A4,-COUNTIFS($C:$C,$C4)+1,0,COUNTIFS($C:$C,$C4))),"")</f>
        <v/>
      </c>
    </row>
    <row r="5" spans="1:23">
      <c r="A5" s="2">
        <f t="shared" ref="A5:A30" si="15">EOMONTH(A4,3)</f>
        <v>42916</v>
      </c>
      <c r="B5" s="2" t="s">
        <v>22</v>
      </c>
      <c r="C5" s="2" t="s">
        <v>23</v>
      </c>
      <c r="D5" s="3">
        <f>SUMIFS('USER INPUT'!$D:$D,'USER INPUT'!$C:$C,$C5,'USER INPUT'!$G:$G,$A5)</f>
        <v>203.43</v>
      </c>
      <c r="E5" s="3">
        <f>SUMIFS('USER INPUT'!$E:$E,'USER INPUT'!$C:$C,$C5,'USER INPUT'!$G:$G,$A5)</f>
        <v>136.6</v>
      </c>
      <c r="F5" s="3">
        <f>SUMIFS('USER INPUT'!$F:$F,'USER INPUT'!$C:$C,$C5,'USER INPUT'!$G:$G,$A5)</f>
        <v>156.37</v>
      </c>
      <c r="G5" s="3">
        <f t="shared" si="0"/>
        <v>2.2700000000000102</v>
      </c>
      <c r="H5" s="3">
        <f t="shared" si="1"/>
        <v>105.35</v>
      </c>
      <c r="I5" s="3">
        <f t="shared" si="2"/>
        <v>103.07999999999998</v>
      </c>
      <c r="J5" s="3">
        <f t="shared" si="3"/>
        <v>1.4401514034311558</v>
      </c>
      <c r="K5" s="4" t="str">
        <f t="shared" ca="1" si="4"/>
        <v/>
      </c>
      <c r="L5" s="3">
        <f>VLOOKUP(A5,Index1!A:B,2,0)</f>
        <v>1682.3122949791134</v>
      </c>
      <c r="M5" s="3">
        <f t="shared" si="5"/>
        <v>2.1049730304424896</v>
      </c>
      <c r="N5" s="3">
        <f t="shared" si="6"/>
        <v>-4.7782887791044732</v>
      </c>
      <c r="O5" s="3">
        <f t="shared" si="7"/>
        <v>221.75890875711627</v>
      </c>
      <c r="P5" s="3">
        <f t="shared" si="8"/>
        <v>216.98061997801179</v>
      </c>
      <c r="Q5" s="4" t="str">
        <f t="shared" ca="1" si="9"/>
        <v/>
      </c>
      <c r="R5" s="3">
        <f>VLOOKUP(A5,Index2!A:B,2,0)</f>
        <v>7637.0150000000003</v>
      </c>
      <c r="S5" s="3">
        <f t="shared" si="10"/>
        <v>1.709123787238862</v>
      </c>
      <c r="T5" s="3">
        <f t="shared" si="11"/>
        <v>-3.8797109970322343</v>
      </c>
      <c r="U5" s="3">
        <f t="shared" si="12"/>
        <v>180.05619098561411</v>
      </c>
      <c r="V5" s="3">
        <f t="shared" si="13"/>
        <v>176.17647998858186</v>
      </c>
      <c r="W5" s="4" t="str">
        <f t="shared" ca="1" si="14"/>
        <v/>
      </c>
    </row>
    <row r="6" spans="1:23">
      <c r="A6" s="2">
        <f t="shared" si="15"/>
        <v>43008</v>
      </c>
      <c r="B6" s="2" t="s">
        <v>22</v>
      </c>
      <c r="C6" s="2" t="s">
        <v>23</v>
      </c>
      <c r="D6" s="3">
        <f>SUMIFS('USER INPUT'!$D:$D,'USER INPUT'!$C:$C,$C6,'USER INPUT'!$G:$G,$A6)</f>
        <v>306.79000000000002</v>
      </c>
      <c r="E6" s="3">
        <f>SUMIFS('USER INPUT'!$E:$E,'USER INPUT'!$C:$C,$C6,'USER INPUT'!$G:$G,$A6)</f>
        <v>100.48</v>
      </c>
      <c r="F6" s="3">
        <f>SUMIFS('USER INPUT'!$F:$F,'USER INPUT'!$C:$C,$C6,'USER INPUT'!$G:$G,$A6)</f>
        <v>206.84</v>
      </c>
      <c r="G6" s="3">
        <f t="shared" si="0"/>
        <v>103.36000000000001</v>
      </c>
      <c r="H6" s="3">
        <f t="shared" si="1"/>
        <v>0</v>
      </c>
      <c r="I6" s="3">
        <f t="shared" si="2"/>
        <v>-103.36000000000001</v>
      </c>
      <c r="J6" s="3">
        <f t="shared" si="3"/>
        <v>1.0017275660875518</v>
      </c>
      <c r="K6" s="4" t="str">
        <f t="shared" ca="1" si="4"/>
        <v/>
      </c>
      <c r="L6" s="3">
        <f>VLOOKUP(A6,Index1!A:B,2,0)</f>
        <v>1753.3393366791793</v>
      </c>
      <c r="M6" s="3">
        <f t="shared" si="5"/>
        <v>2.0197014551786139</v>
      </c>
      <c r="N6" s="3">
        <f t="shared" si="6"/>
        <v>-208.75634240726157</v>
      </c>
      <c r="O6" s="3">
        <f t="shared" si="7"/>
        <v>0</v>
      </c>
      <c r="P6" s="3">
        <f t="shared" si="8"/>
        <v>-208.75634240726157</v>
      </c>
      <c r="Q6" s="4" t="str">
        <f t="shared" ca="1" si="9"/>
        <v/>
      </c>
      <c r="R6" s="3">
        <f>VLOOKUP(A6,Index2!A:B,2,0)</f>
        <v>8016.0910000000003</v>
      </c>
      <c r="S6" s="3">
        <f t="shared" si="10"/>
        <v>1.6283003773285507</v>
      </c>
      <c r="T6" s="3">
        <f t="shared" si="11"/>
        <v>-168.30112700067903</v>
      </c>
      <c r="U6" s="3">
        <f t="shared" si="12"/>
        <v>0</v>
      </c>
      <c r="V6" s="3">
        <f t="shared" si="13"/>
        <v>-168.30112700067903</v>
      </c>
      <c r="W6" s="4" t="str">
        <f t="shared" ca="1" si="14"/>
        <v/>
      </c>
    </row>
    <row r="7" spans="1:23">
      <c r="A7" s="2">
        <f t="shared" si="15"/>
        <v>43100</v>
      </c>
      <c r="B7" s="2" t="s">
        <v>22</v>
      </c>
      <c r="C7" s="2" t="s">
        <v>23</v>
      </c>
      <c r="D7" s="3">
        <f>SUMIFS('USER INPUT'!$D:$D,'USER INPUT'!$C:$C,$C7,'USER INPUT'!$G:$G,$A7)</f>
        <v>306.79000000000002</v>
      </c>
      <c r="E7" s="3">
        <f>SUMIFS('USER INPUT'!$E:$E,'USER INPUT'!$C:$C,$C7,'USER INPUT'!$G:$G,$A7)</f>
        <v>50.47</v>
      </c>
      <c r="F7" s="3">
        <f>SUMIFS('USER INPUT'!$F:$F,'USER INPUT'!$C:$C,$C7,'USER INPUT'!$G:$G,$A7)</f>
        <v>267.02</v>
      </c>
      <c r="G7" s="3">
        <f t="shared" si="0"/>
        <v>0</v>
      </c>
      <c r="H7" s="3">
        <f t="shared" si="1"/>
        <v>0</v>
      </c>
      <c r="I7" s="3">
        <f t="shared" si="2"/>
        <v>0</v>
      </c>
      <c r="J7" s="3">
        <f t="shared" si="3"/>
        <v>1.0348772776166106</v>
      </c>
      <c r="K7" s="4" t="str">
        <f t="shared" ca="1" si="4"/>
        <v/>
      </c>
      <c r="L7" s="3">
        <f>VLOOKUP(A7,Index1!A:B,2,0)</f>
        <v>1713.986633178725</v>
      </c>
      <c r="M7" s="3">
        <f t="shared" si="5"/>
        <v>2.0660732943671589</v>
      </c>
      <c r="N7" s="3">
        <f t="shared" si="6"/>
        <v>0</v>
      </c>
      <c r="O7" s="3">
        <f t="shared" si="7"/>
        <v>0</v>
      </c>
      <c r="P7" s="3">
        <f t="shared" si="8"/>
        <v>0</v>
      </c>
      <c r="Q7" s="4" t="str">
        <f t="shared" ca="1" si="9"/>
        <v/>
      </c>
      <c r="R7" s="3">
        <f>VLOOKUP(A7,Index2!A:B,2,0)</f>
        <v>8466.3449999999993</v>
      </c>
      <c r="S7" s="3">
        <f t="shared" si="10"/>
        <v>1.5417047143720224</v>
      </c>
      <c r="T7" s="3">
        <f t="shared" si="11"/>
        <v>0</v>
      </c>
      <c r="U7" s="3">
        <f t="shared" si="12"/>
        <v>0</v>
      </c>
      <c r="V7" s="3">
        <f t="shared" si="13"/>
        <v>0</v>
      </c>
      <c r="W7" s="4" t="str">
        <f t="shared" ca="1" si="14"/>
        <v/>
      </c>
    </row>
    <row r="8" spans="1:23">
      <c r="A8" s="2">
        <f t="shared" si="15"/>
        <v>43190</v>
      </c>
      <c r="B8" s="2" t="s">
        <v>22</v>
      </c>
      <c r="C8" s="2" t="s">
        <v>23</v>
      </c>
      <c r="D8" s="3">
        <f>SUMIFS('USER INPUT'!$D:$D,'USER INPUT'!$C:$C,$C8,'USER INPUT'!$G:$G,$A8)</f>
        <v>382.08</v>
      </c>
      <c r="E8" s="3">
        <f>SUMIFS('USER INPUT'!$E:$E,'USER INPUT'!$C:$C,$C8,'USER INPUT'!$G:$G,$A8)</f>
        <v>76.489999999999995</v>
      </c>
      <c r="F8" s="3">
        <f>SUMIFS('USER INPUT'!$F:$F,'USER INPUT'!$C:$C,$C8,'USER INPUT'!$G:$G,$A8)</f>
        <v>334.9</v>
      </c>
      <c r="G8" s="3">
        <f t="shared" si="0"/>
        <v>75.289999999999964</v>
      </c>
      <c r="H8" s="3">
        <f t="shared" si="1"/>
        <v>26.019999999999996</v>
      </c>
      <c r="I8" s="3">
        <f t="shared" si="2"/>
        <v>-49.269999999999968</v>
      </c>
      <c r="J8" s="3">
        <f t="shared" si="3"/>
        <v>1.0767116834170853</v>
      </c>
      <c r="K8" s="4" t="str">
        <f t="shared" ca="1" si="4"/>
        <v/>
      </c>
      <c r="L8" s="3">
        <f>VLOOKUP(A8,Index1!A:B,2,0)</f>
        <v>1991.2891417085411</v>
      </c>
      <c r="M8" s="3">
        <f t="shared" si="5"/>
        <v>1.7783565106343364</v>
      </c>
      <c r="N8" s="3">
        <f t="shared" si="6"/>
        <v>-133.89246168565913</v>
      </c>
      <c r="O8" s="3">
        <f t="shared" si="7"/>
        <v>46.272836406705423</v>
      </c>
      <c r="P8" s="3">
        <f t="shared" si="8"/>
        <v>-87.619625278953706</v>
      </c>
      <c r="Q8" s="4" t="str">
        <f t="shared" ca="1" si="9"/>
        <v/>
      </c>
      <c r="R8" s="3">
        <f>VLOOKUP(A8,Index2!A:B,2,0)</f>
        <v>8368.8790000000008</v>
      </c>
      <c r="S8" s="3">
        <f t="shared" si="10"/>
        <v>1.5596597823914049</v>
      </c>
      <c r="T8" s="3">
        <f t="shared" si="11"/>
        <v>-117.42678501624881</v>
      </c>
      <c r="U8" s="3">
        <f t="shared" si="12"/>
        <v>40.582347537824347</v>
      </c>
      <c r="V8" s="3">
        <f t="shared" si="13"/>
        <v>-76.844437478424467</v>
      </c>
      <c r="W8" s="4" t="str">
        <f t="shared" ca="1" si="14"/>
        <v/>
      </c>
    </row>
    <row r="9" spans="1:23">
      <c r="A9" s="2">
        <f t="shared" si="15"/>
        <v>43281</v>
      </c>
      <c r="B9" s="2" t="s">
        <v>22</v>
      </c>
      <c r="C9" s="2" t="s">
        <v>23</v>
      </c>
      <c r="D9" s="3">
        <f>SUMIFS('USER INPUT'!$D:$D,'USER INPUT'!$C:$C,$C9,'USER INPUT'!$G:$G,$A9)</f>
        <v>388.55</v>
      </c>
      <c r="E9" s="3">
        <f>SUMIFS('USER INPUT'!$E:$E,'USER INPUT'!$C:$C,$C9,'USER INPUT'!$G:$G,$A9)</f>
        <v>76.489999999999995</v>
      </c>
      <c r="F9" s="3">
        <f>SUMIFS('USER INPUT'!$F:$F,'USER INPUT'!$C:$C,$C9,'USER INPUT'!$G:$G,$A9)</f>
        <v>343</v>
      </c>
      <c r="G9" s="3">
        <f t="shared" si="0"/>
        <v>6.4700000000000273</v>
      </c>
      <c r="H9" s="3">
        <f t="shared" si="1"/>
        <v>0</v>
      </c>
      <c r="I9" s="3">
        <f t="shared" si="2"/>
        <v>-6.4700000000000273</v>
      </c>
      <c r="J9" s="3">
        <f t="shared" si="3"/>
        <v>1.0796293913267276</v>
      </c>
      <c r="K9" s="4" t="str">
        <f t="shared" ca="1" si="4"/>
        <v/>
      </c>
      <c r="L9" s="3">
        <f>VLOOKUP(A9,Index1!A:B,2,0)</f>
        <v>1890.9011607318</v>
      </c>
      <c r="M9" s="3">
        <f t="shared" si="5"/>
        <v>1.8727694938546398</v>
      </c>
      <c r="N9" s="3">
        <f t="shared" si="6"/>
        <v>-12.116818625239571</v>
      </c>
      <c r="O9" s="3">
        <f t="shared" si="7"/>
        <v>0</v>
      </c>
      <c r="P9" s="3">
        <f t="shared" si="8"/>
        <v>-12.116818625239571</v>
      </c>
      <c r="Q9" s="4" t="str">
        <f t="shared" ca="1" si="9"/>
        <v/>
      </c>
      <c r="R9" s="3">
        <f>VLOOKUP(A9,Index2!A:B,2,0)</f>
        <v>8530.3539999999994</v>
      </c>
      <c r="S9" s="3">
        <f t="shared" si="10"/>
        <v>1.5301362639815417</v>
      </c>
      <c r="T9" s="3">
        <f t="shared" si="11"/>
        <v>-9.8999816279606172</v>
      </c>
      <c r="U9" s="3">
        <f t="shared" si="12"/>
        <v>0</v>
      </c>
      <c r="V9" s="3">
        <f t="shared" si="13"/>
        <v>-9.8999816279606172</v>
      </c>
      <c r="W9" s="4" t="str">
        <f t="shared" ca="1" si="14"/>
        <v/>
      </c>
    </row>
    <row r="10" spans="1:23">
      <c r="A10" s="2">
        <f t="shared" si="15"/>
        <v>43373</v>
      </c>
      <c r="B10" s="2" t="s">
        <v>22</v>
      </c>
      <c r="C10" s="2" t="s">
        <v>23</v>
      </c>
      <c r="D10" s="3">
        <f>SUMIFS('USER INPUT'!$D:$D,'USER INPUT'!$C:$C,$C10,'USER INPUT'!$G:$G,$A10)</f>
        <v>390.1</v>
      </c>
      <c r="E10" s="3">
        <f>SUMIFS('USER INPUT'!$E:$E,'USER INPUT'!$C:$C,$C10,'USER INPUT'!$G:$G,$A10)</f>
        <v>78.05</v>
      </c>
      <c r="F10" s="3">
        <f>SUMIFS('USER INPUT'!$F:$F,'USER INPUT'!$C:$C,$C10,'USER INPUT'!$G:$G,$A10)</f>
        <v>346.31</v>
      </c>
      <c r="G10" s="3">
        <f t="shared" si="0"/>
        <v>1.5500000000000114</v>
      </c>
      <c r="H10" s="3">
        <f t="shared" si="1"/>
        <v>1.5600000000000023</v>
      </c>
      <c r="I10" s="3">
        <f t="shared" si="2"/>
        <v>9.9999999999909051E-3</v>
      </c>
      <c r="J10" s="3">
        <f t="shared" si="3"/>
        <v>1.0878236349653934</v>
      </c>
      <c r="K10" s="4" t="str">
        <f t="shared" ca="1" si="4"/>
        <v/>
      </c>
      <c r="L10" s="3">
        <f>VLOOKUP(A10,Index1!A:B,2,0)</f>
        <v>2212.3957081160333</v>
      </c>
      <c r="M10" s="3">
        <f t="shared" si="5"/>
        <v>1.6006277704852236</v>
      </c>
      <c r="N10" s="3">
        <f t="shared" si="6"/>
        <v>-2.480973044252115</v>
      </c>
      <c r="O10" s="3">
        <f t="shared" si="7"/>
        <v>2.4969793219569527</v>
      </c>
      <c r="P10" s="3">
        <f t="shared" si="8"/>
        <v>1.6006277704837757E-2</v>
      </c>
      <c r="Q10" s="4" t="str">
        <f t="shared" ca="1" si="9"/>
        <v/>
      </c>
      <c r="R10" s="3">
        <f>VLOOKUP(A10,Index2!A:B,2,0)</f>
        <v>8965.2880000000005</v>
      </c>
      <c r="S10" s="3">
        <f t="shared" si="10"/>
        <v>1.4559045955913517</v>
      </c>
      <c r="T10" s="3">
        <f t="shared" si="11"/>
        <v>-2.2566521231666115</v>
      </c>
      <c r="U10" s="3">
        <f t="shared" si="12"/>
        <v>2.2712111691225121</v>
      </c>
      <c r="V10" s="3">
        <f t="shared" si="13"/>
        <v>1.4559045955900629E-2</v>
      </c>
      <c r="W10" s="4" t="str">
        <f t="shared" ca="1" si="14"/>
        <v/>
      </c>
    </row>
    <row r="11" spans="1:23">
      <c r="A11" s="2">
        <f t="shared" si="15"/>
        <v>43465</v>
      </c>
      <c r="B11" s="2" t="s">
        <v>22</v>
      </c>
      <c r="C11" s="2" t="s">
        <v>23</v>
      </c>
      <c r="D11" s="3">
        <f>SUMIFS('USER INPUT'!$D:$D,'USER INPUT'!$C:$C,$C11,'USER INPUT'!$G:$G,$A11)</f>
        <v>394.45</v>
      </c>
      <c r="E11" s="3">
        <f>SUMIFS('USER INPUT'!$E:$E,'USER INPUT'!$C:$C,$C11,'USER INPUT'!$G:$G,$A11)</f>
        <v>130.22</v>
      </c>
      <c r="F11" s="3">
        <f>SUMIFS('USER INPUT'!$F:$F,'USER INPUT'!$C:$C,$C11,'USER INPUT'!$G:$G,$A11)</f>
        <v>311.36</v>
      </c>
      <c r="G11" s="3">
        <f t="shared" si="0"/>
        <v>4.3499999999999659</v>
      </c>
      <c r="H11" s="3">
        <f t="shared" si="1"/>
        <v>52.17</v>
      </c>
      <c r="I11" s="3">
        <f t="shared" si="2"/>
        <v>47.820000000000036</v>
      </c>
      <c r="J11" s="3">
        <f t="shared" si="3"/>
        <v>1.119482824185575</v>
      </c>
      <c r="K11" s="4" t="str">
        <f t="shared" ca="1" si="4"/>
        <v/>
      </c>
      <c r="L11" s="3">
        <f>VLOOKUP(A11,Index1!A:B,2,0)</f>
        <v>2412.5812817398528</v>
      </c>
      <c r="M11" s="3">
        <f t="shared" si="5"/>
        <v>1.4678145919954508</v>
      </c>
      <c r="N11" s="3">
        <f t="shared" si="6"/>
        <v>-6.3849934751801607</v>
      </c>
      <c r="O11" s="3">
        <f t="shared" si="7"/>
        <v>76.575887264402667</v>
      </c>
      <c r="P11" s="3">
        <f t="shared" si="8"/>
        <v>70.1908937892225</v>
      </c>
      <c r="Q11" s="4" t="str">
        <f t="shared" ca="1" si="9"/>
        <v/>
      </c>
      <c r="R11" s="3">
        <f>VLOOKUP(A11,Index2!A:B,2,0)</f>
        <v>7771.71</v>
      </c>
      <c r="S11" s="3">
        <f t="shared" si="10"/>
        <v>1.679502194497736</v>
      </c>
      <c r="T11" s="3">
        <f t="shared" si="11"/>
        <v>-7.3058345460650944</v>
      </c>
      <c r="U11" s="3">
        <f t="shared" si="12"/>
        <v>87.619629486946891</v>
      </c>
      <c r="V11" s="3">
        <f t="shared" si="13"/>
        <v>80.313794940881792</v>
      </c>
      <c r="W11" s="4" t="str">
        <f t="shared" ca="1" si="14"/>
        <v/>
      </c>
    </row>
    <row r="12" spans="1:23">
      <c r="A12" s="2">
        <f t="shared" si="15"/>
        <v>43555</v>
      </c>
      <c r="B12" s="2" t="s">
        <v>22</v>
      </c>
      <c r="C12" s="2" t="s">
        <v>23</v>
      </c>
      <c r="D12" s="3">
        <f>SUMIFS('USER INPUT'!$D:$D,'USER INPUT'!$C:$C,$C12,'USER INPUT'!$G:$G,$A12)</f>
        <v>439.97</v>
      </c>
      <c r="E12" s="3">
        <f>SUMIFS('USER INPUT'!$E:$E,'USER INPUT'!$C:$C,$C12,'USER INPUT'!$G:$G,$A12)</f>
        <v>133.18</v>
      </c>
      <c r="F12" s="3">
        <f>SUMIFS('USER INPUT'!$F:$F,'USER INPUT'!$C:$C,$C12,'USER INPUT'!$G:$G,$A12)</f>
        <v>364.32</v>
      </c>
      <c r="G12" s="3">
        <f t="shared" si="0"/>
        <v>45.520000000000039</v>
      </c>
      <c r="H12" s="3">
        <f t="shared" si="1"/>
        <v>2.960000000000008</v>
      </c>
      <c r="I12" s="3">
        <f t="shared" si="2"/>
        <v>-42.560000000000031</v>
      </c>
      <c r="J12" s="3">
        <f t="shared" si="3"/>
        <v>1.1307589153805941</v>
      </c>
      <c r="K12" s="4" t="str">
        <f t="shared" ca="1" si="4"/>
        <v/>
      </c>
      <c r="L12" s="3">
        <f>VLOOKUP(A12,Index1!A:B,2,0)</f>
        <v>2378.6863834876817</v>
      </c>
      <c r="M12" s="3">
        <f t="shared" si="5"/>
        <v>1.4887300967017885</v>
      </c>
      <c r="N12" s="3">
        <f t="shared" si="6"/>
        <v>-67.76699400186547</v>
      </c>
      <c r="O12" s="3">
        <f t="shared" si="7"/>
        <v>4.4066410862373058</v>
      </c>
      <c r="P12" s="3">
        <f t="shared" si="8"/>
        <v>-63.360352915628162</v>
      </c>
      <c r="Q12" s="4" t="str">
        <f t="shared" ca="1" si="9"/>
        <v/>
      </c>
      <c r="R12" s="3">
        <f>VLOOKUP(A12,Index2!A:B,2,0)</f>
        <v>8754.4889999999996</v>
      </c>
      <c r="S12" s="3">
        <f t="shared" si="10"/>
        <v>1.4909612657003739</v>
      </c>
      <c r="T12" s="3">
        <f t="shared" si="11"/>
        <v>-67.868556814681071</v>
      </c>
      <c r="U12" s="3">
        <f t="shared" si="12"/>
        <v>4.4132453464731185</v>
      </c>
      <c r="V12" s="3">
        <f t="shared" si="13"/>
        <v>-63.455311468207952</v>
      </c>
      <c r="W12" s="4" t="str">
        <f t="shared" ca="1" si="14"/>
        <v/>
      </c>
    </row>
    <row r="13" spans="1:23">
      <c r="A13" s="2">
        <f t="shared" si="15"/>
        <v>43646</v>
      </c>
      <c r="B13" s="2" t="s">
        <v>22</v>
      </c>
      <c r="C13" s="2" t="s">
        <v>23</v>
      </c>
      <c r="D13" s="3">
        <f>SUMIFS('USER INPUT'!$D:$D,'USER INPUT'!$C:$C,$C13,'USER INPUT'!$G:$G,$A13)</f>
        <v>422.71</v>
      </c>
      <c r="E13" s="3">
        <f>SUMIFS('USER INPUT'!$E:$E,'USER INPUT'!$C:$C,$C13,'USER INPUT'!$G:$G,$A13)</f>
        <v>133.18</v>
      </c>
      <c r="F13" s="3">
        <f>SUMIFS('USER INPUT'!$F:$F,'USER INPUT'!$C:$C,$C13,'USER INPUT'!$G:$G,$A13)</f>
        <v>376.15</v>
      </c>
      <c r="G13" s="3">
        <f t="shared" si="0"/>
        <v>0</v>
      </c>
      <c r="H13" s="3">
        <f t="shared" si="1"/>
        <v>0</v>
      </c>
      <c r="I13" s="3">
        <f t="shared" si="2"/>
        <v>0</v>
      </c>
      <c r="J13" s="3">
        <f t="shared" si="3"/>
        <v>1.2049158997894538</v>
      </c>
      <c r="K13" s="4" t="str">
        <f t="shared" ca="1" si="4"/>
        <v/>
      </c>
      <c r="L13" s="3">
        <f>VLOOKUP(A13,Index1!A:B,2,0)</f>
        <v>2550.3958025329975</v>
      </c>
      <c r="M13" s="3">
        <f t="shared" si="5"/>
        <v>1.3884989954091751</v>
      </c>
      <c r="N13" s="3">
        <f t="shared" si="6"/>
        <v>0</v>
      </c>
      <c r="O13" s="3">
        <f t="shared" si="7"/>
        <v>0</v>
      </c>
      <c r="P13" s="3">
        <f t="shared" si="8"/>
        <v>0</v>
      </c>
      <c r="Q13" s="4" t="str">
        <f t="shared" ca="1" si="9"/>
        <v/>
      </c>
      <c r="R13" s="3">
        <f>VLOOKUP(A13,Index2!A:B,2,0)</f>
        <v>9122.09</v>
      </c>
      <c r="S13" s="3">
        <f t="shared" si="10"/>
        <v>1.4308786692523314</v>
      </c>
      <c r="T13" s="3">
        <f t="shared" si="11"/>
        <v>0</v>
      </c>
      <c r="U13" s="3">
        <f t="shared" si="12"/>
        <v>0</v>
      </c>
      <c r="V13" s="3">
        <f t="shared" si="13"/>
        <v>0</v>
      </c>
      <c r="W13" s="4" t="str">
        <f t="shared" ca="1" si="14"/>
        <v/>
      </c>
    </row>
    <row r="14" spans="1:23">
      <c r="A14" s="2">
        <f t="shared" si="15"/>
        <v>43738</v>
      </c>
      <c r="B14" s="2" t="s">
        <v>22</v>
      </c>
      <c r="C14" s="2" t="s">
        <v>23</v>
      </c>
      <c r="D14" s="3">
        <f>SUMIFS('USER INPUT'!$D:$D,'USER INPUT'!$C:$C,$C14,'USER INPUT'!$G:$G,$A14)</f>
        <v>439.87</v>
      </c>
      <c r="E14" s="3">
        <f>SUMIFS('USER INPUT'!$E:$E,'USER INPUT'!$C:$C,$C14,'USER INPUT'!$G:$G,$A14)</f>
        <v>155.27000000000001</v>
      </c>
      <c r="F14" s="3">
        <f>SUMIFS('USER INPUT'!$F:$F,'USER INPUT'!$C:$C,$C14,'USER INPUT'!$G:$G,$A14)</f>
        <v>380.31</v>
      </c>
      <c r="G14" s="3">
        <f t="shared" si="0"/>
        <v>17.160000000000025</v>
      </c>
      <c r="H14" s="3">
        <f t="shared" si="1"/>
        <v>22.090000000000003</v>
      </c>
      <c r="I14" s="3">
        <f t="shared" si="2"/>
        <v>4.9299999999999784</v>
      </c>
      <c r="J14" s="3">
        <f t="shared" si="3"/>
        <v>1.2175870143451475</v>
      </c>
      <c r="K14" s="4" t="str">
        <f t="shared" ca="1" si="4"/>
        <v/>
      </c>
      <c r="L14" s="3">
        <f>VLOOKUP(A14,Index1!A:B,2,0)</f>
        <v>2667.7174076911901</v>
      </c>
      <c r="M14" s="3">
        <f t="shared" si="5"/>
        <v>1.327435207156233</v>
      </c>
      <c r="N14" s="3">
        <f t="shared" si="6"/>
        <v>-22.778788154800992</v>
      </c>
      <c r="O14" s="3">
        <f t="shared" si="7"/>
        <v>29.323043726081192</v>
      </c>
      <c r="P14" s="3">
        <f t="shared" si="8"/>
        <v>6.5442555712801997</v>
      </c>
      <c r="Q14" s="4" t="str">
        <f t="shared" ca="1" si="9"/>
        <v/>
      </c>
      <c r="R14" s="3">
        <f>VLOOKUP(A14,Index2!A:B,2,0)</f>
        <v>9182.1679999999997</v>
      </c>
      <c r="S14" s="3">
        <f t="shared" si="10"/>
        <v>1.4215165742992286</v>
      </c>
      <c r="T14" s="3">
        <f t="shared" si="11"/>
        <v>-24.393224414974799</v>
      </c>
      <c r="U14" s="3">
        <f t="shared" si="12"/>
        <v>31.401301126269964</v>
      </c>
      <c r="V14" s="3">
        <f t="shared" si="13"/>
        <v>7.0080767112951641</v>
      </c>
      <c r="W14" s="4" t="str">
        <f t="shared" ca="1" si="14"/>
        <v/>
      </c>
    </row>
    <row r="15" spans="1:23">
      <c r="A15" s="2">
        <f t="shared" si="15"/>
        <v>43830</v>
      </c>
      <c r="B15" s="2" t="s">
        <v>22</v>
      </c>
      <c r="C15" s="2" t="s">
        <v>23</v>
      </c>
      <c r="D15" s="3">
        <f>SUMIFS('USER INPUT'!$D:$D,'USER INPUT'!$C:$C,$C15,'USER INPUT'!$G:$G,$A15)</f>
        <v>477.59</v>
      </c>
      <c r="E15" s="3">
        <f>SUMIFS('USER INPUT'!$E:$E,'USER INPUT'!$C:$C,$C15,'USER INPUT'!$G:$G,$A15)</f>
        <v>175.92</v>
      </c>
      <c r="F15" s="3">
        <f>SUMIFS('USER INPUT'!$F:$F,'USER INPUT'!$C:$C,$C15,'USER INPUT'!$G:$G,$A15)</f>
        <v>396.97</v>
      </c>
      <c r="G15" s="3">
        <f t="shared" si="0"/>
        <v>37.71999999999997</v>
      </c>
      <c r="H15" s="3">
        <f t="shared" si="1"/>
        <v>20.649999999999977</v>
      </c>
      <c r="I15" s="3">
        <f t="shared" si="2"/>
        <v>-17.069999999999993</v>
      </c>
      <c r="J15" s="3">
        <f t="shared" si="3"/>
        <v>1.1995435415314391</v>
      </c>
      <c r="K15" s="4" t="str">
        <f t="shared" ca="1" si="4"/>
        <v/>
      </c>
      <c r="L15" s="3">
        <f>VLOOKUP(A15,Index1!A:B,2,0)</f>
        <v>2902.7017457407442</v>
      </c>
      <c r="M15" s="3">
        <f t="shared" si="5"/>
        <v>1.2199744651371871</v>
      </c>
      <c r="N15" s="3">
        <f t="shared" si="6"/>
        <v>-46.017436824974659</v>
      </c>
      <c r="O15" s="3">
        <f t="shared" si="7"/>
        <v>25.192472705082885</v>
      </c>
      <c r="P15" s="3">
        <f t="shared" si="8"/>
        <v>-20.824964119891774</v>
      </c>
      <c r="Q15" s="4" t="str">
        <f t="shared" ca="1" si="9"/>
        <v/>
      </c>
      <c r="R15" s="3">
        <f>VLOOKUP(A15,Index2!A:B,2,0)</f>
        <v>9979.0339999999997</v>
      </c>
      <c r="S15" s="3">
        <f t="shared" si="10"/>
        <v>1.3080027585836465</v>
      </c>
      <c r="T15" s="3">
        <f t="shared" si="11"/>
        <v>-49.337864053775107</v>
      </c>
      <c r="U15" s="3">
        <f t="shared" si="12"/>
        <v>27.010256964752269</v>
      </c>
      <c r="V15" s="3">
        <f t="shared" si="13"/>
        <v>-22.327607089022838</v>
      </c>
      <c r="W15" s="4" t="str">
        <f t="shared" ca="1" si="14"/>
        <v/>
      </c>
    </row>
    <row r="16" spans="1:23">
      <c r="A16" s="2">
        <f t="shared" si="15"/>
        <v>43921</v>
      </c>
      <c r="B16" s="2" t="s">
        <v>22</v>
      </c>
      <c r="C16" s="2" t="s">
        <v>23</v>
      </c>
      <c r="D16" s="3">
        <f>SUMIFS('USER INPUT'!$D:$D,'USER INPUT'!$C:$C,$C16,'USER INPUT'!$G:$G,$A16)</f>
        <v>476.08</v>
      </c>
      <c r="E16" s="3">
        <f>SUMIFS('USER INPUT'!$E:$E,'USER INPUT'!$C:$C,$C16,'USER INPUT'!$G:$G,$A16)</f>
        <v>189.94</v>
      </c>
      <c r="F16" s="3">
        <f>SUMIFS('USER INPUT'!$F:$F,'USER INPUT'!$C:$C,$C16,'USER INPUT'!$G:$G,$A16)</f>
        <v>394.68</v>
      </c>
      <c r="G16" s="3">
        <f t="shared" si="0"/>
        <v>0</v>
      </c>
      <c r="H16" s="3">
        <f t="shared" si="1"/>
        <v>14.02000000000001</v>
      </c>
      <c r="I16" s="3">
        <f t="shared" si="2"/>
        <v>14.02000000000001</v>
      </c>
      <c r="J16" s="3">
        <f t="shared" si="3"/>
        <v>1.2279868929591666</v>
      </c>
      <c r="K16" s="4" t="str">
        <f t="shared" ca="1" si="4"/>
        <v/>
      </c>
      <c r="L16" s="3">
        <f>VLOOKUP(A16,Index1!A:B,2,0)</f>
        <v>3196.4339652722742</v>
      </c>
      <c r="M16" s="3">
        <f t="shared" si="5"/>
        <v>1.1078664687544078</v>
      </c>
      <c r="N16" s="3">
        <f t="shared" si="6"/>
        <v>0</v>
      </c>
      <c r="O16" s="3">
        <f t="shared" si="7"/>
        <v>15.532287891936807</v>
      </c>
      <c r="P16" s="3">
        <f t="shared" si="8"/>
        <v>15.532287891936807</v>
      </c>
      <c r="Q16" s="4" t="str">
        <f t="shared" ca="1" si="9"/>
        <v/>
      </c>
      <c r="R16" s="3">
        <f>VLOOKUP(A16,Index2!A:B,2,0)</f>
        <v>7890.1809999999996</v>
      </c>
      <c r="S16" s="3">
        <f t="shared" si="10"/>
        <v>1.6542844834611525</v>
      </c>
      <c r="T16" s="3">
        <f t="shared" si="11"/>
        <v>0</v>
      </c>
      <c r="U16" s="3">
        <f t="shared" si="12"/>
        <v>23.193068458125374</v>
      </c>
      <c r="V16" s="3">
        <f t="shared" si="13"/>
        <v>23.193068458125374</v>
      </c>
      <c r="W16" s="4" t="str">
        <f t="shared" ca="1" si="14"/>
        <v/>
      </c>
    </row>
    <row r="17" spans="1:23">
      <c r="A17" s="2">
        <f t="shared" si="15"/>
        <v>44012</v>
      </c>
      <c r="B17" s="2" t="s">
        <v>22</v>
      </c>
      <c r="C17" s="2" t="s">
        <v>23</v>
      </c>
      <c r="D17" s="3">
        <f>SUMIFS('USER INPUT'!$D:$D,'USER INPUT'!$C:$C,$C17,'USER INPUT'!$G:$G,$A17)</f>
        <v>481.43</v>
      </c>
      <c r="E17" s="3">
        <f>SUMIFS('USER INPUT'!$E:$E,'USER INPUT'!$C:$C,$C17,'USER INPUT'!$G:$G,$A17)</f>
        <v>209.88</v>
      </c>
      <c r="F17" s="3">
        <f>SUMIFS('USER INPUT'!$F:$F,'USER INPUT'!$C:$C,$C17,'USER INPUT'!$G:$G,$A17)</f>
        <v>382.74</v>
      </c>
      <c r="G17" s="3">
        <f t="shared" si="0"/>
        <v>5.3500000000000227</v>
      </c>
      <c r="H17" s="3">
        <f t="shared" si="1"/>
        <v>19.939999999999998</v>
      </c>
      <c r="I17" s="3">
        <f t="shared" si="2"/>
        <v>14.589999999999975</v>
      </c>
      <c r="J17" s="3">
        <f t="shared" si="3"/>
        <v>1.2309577716386597</v>
      </c>
      <c r="K17" s="4" t="str">
        <f t="shared" ca="1" si="4"/>
        <v/>
      </c>
      <c r="L17" s="3">
        <f>VLOOKUP(A17,Index1!A:B,2,0)</f>
        <v>3445.7189326567432</v>
      </c>
      <c r="M17" s="3">
        <f t="shared" si="5"/>
        <v>1.0277164443538827</v>
      </c>
      <c r="N17" s="3">
        <f t="shared" si="6"/>
        <v>-5.4982829772932957</v>
      </c>
      <c r="O17" s="3">
        <f t="shared" si="7"/>
        <v>20.492665900416419</v>
      </c>
      <c r="P17" s="3">
        <f t="shared" si="8"/>
        <v>14.994382923123123</v>
      </c>
      <c r="Q17" s="4" t="str">
        <f t="shared" ca="1" si="9"/>
        <v/>
      </c>
      <c r="R17" s="3">
        <f>VLOOKUP(A17,Index2!A:B,2,0)</f>
        <v>9432.107</v>
      </c>
      <c r="S17" s="3">
        <f t="shared" si="10"/>
        <v>1.3838481688131823</v>
      </c>
      <c r="T17" s="3">
        <f t="shared" si="11"/>
        <v>-7.4035877031505564</v>
      </c>
      <c r="U17" s="3">
        <f t="shared" si="12"/>
        <v>27.59393248613485</v>
      </c>
      <c r="V17" s="3">
        <f t="shared" si="13"/>
        <v>20.190344782984294</v>
      </c>
      <c r="W17" s="4" t="str">
        <f t="shared" ca="1" si="14"/>
        <v/>
      </c>
    </row>
    <row r="18" spans="1:23">
      <c r="A18" s="2">
        <f t="shared" si="15"/>
        <v>44104</v>
      </c>
      <c r="B18" s="2" t="s">
        <v>22</v>
      </c>
      <c r="C18" s="2" t="s">
        <v>23</v>
      </c>
      <c r="D18" s="3">
        <f>SUMIFS('USER INPUT'!$D:$D,'USER INPUT'!$C:$C,$C18,'USER INPUT'!$G:$G,$A18)</f>
        <v>514.85</v>
      </c>
      <c r="E18" s="3">
        <f>SUMIFS('USER INPUT'!$E:$E,'USER INPUT'!$C:$C,$C18,'USER INPUT'!$G:$G,$A18)</f>
        <v>249.32</v>
      </c>
      <c r="F18" s="3">
        <f>SUMIFS('USER INPUT'!$F:$F,'USER INPUT'!$C:$C,$C18,'USER INPUT'!$G:$G,$A18)</f>
        <v>383.87</v>
      </c>
      <c r="G18" s="3">
        <f t="shared" si="0"/>
        <v>33.420000000000016</v>
      </c>
      <c r="H18" s="3">
        <f t="shared" si="1"/>
        <v>39.44</v>
      </c>
      <c r="I18" s="3">
        <f t="shared" si="2"/>
        <v>6.0199999999999818</v>
      </c>
      <c r="J18" s="3">
        <f t="shared" si="3"/>
        <v>1.2298533553462174</v>
      </c>
      <c r="K18" s="4" t="str">
        <f t="shared" ca="1" si="4"/>
        <v/>
      </c>
      <c r="L18" s="3">
        <f>VLOOKUP(A18,Index1!A:B,2,0)</f>
        <v>2791.1117170026282</v>
      </c>
      <c r="M18" s="3">
        <f t="shared" si="5"/>
        <v>1.2687496484432226</v>
      </c>
      <c r="N18" s="3">
        <f t="shared" si="6"/>
        <v>-42.401613250972517</v>
      </c>
      <c r="O18" s="3">
        <f t="shared" si="7"/>
        <v>50.039486134600693</v>
      </c>
      <c r="P18" s="3">
        <f t="shared" si="8"/>
        <v>7.6378728836281766</v>
      </c>
      <c r="Q18" s="4" t="str">
        <f t="shared" ca="1" si="9"/>
        <v/>
      </c>
      <c r="R18" s="3">
        <f>VLOOKUP(A18,Index2!A:B,2,0)</f>
        <v>10191.079</v>
      </c>
      <c r="S18" s="3">
        <f t="shared" si="10"/>
        <v>1.280787245393741</v>
      </c>
      <c r="T18" s="3">
        <f t="shared" si="11"/>
        <v>-42.803909741058845</v>
      </c>
      <c r="U18" s="3">
        <f t="shared" si="12"/>
        <v>50.514248958329141</v>
      </c>
      <c r="V18" s="3">
        <f t="shared" si="13"/>
        <v>7.7103392172702954</v>
      </c>
      <c r="W18" s="4" t="str">
        <f t="shared" ca="1" si="14"/>
        <v/>
      </c>
    </row>
    <row r="19" spans="1:23">
      <c r="A19" s="2">
        <f t="shared" si="15"/>
        <v>44196</v>
      </c>
      <c r="B19" s="2" t="s">
        <v>22</v>
      </c>
      <c r="C19" s="2" t="s">
        <v>23</v>
      </c>
      <c r="D19" s="3">
        <f>SUMIFS('USER INPUT'!$D:$D,'USER INPUT'!$C:$C,$C19,'USER INPUT'!$G:$G,$A19)</f>
        <v>552.70000000000005</v>
      </c>
      <c r="E19" s="3">
        <f>SUMIFS('USER INPUT'!$E:$E,'USER INPUT'!$C:$C,$C19,'USER INPUT'!$G:$G,$A19)</f>
        <v>304.89999999999998</v>
      </c>
      <c r="F19" s="3">
        <f>SUMIFS('USER INPUT'!$F:$F,'USER INPUT'!$C:$C,$C19,'USER INPUT'!$G:$G,$A19)</f>
        <v>413.71</v>
      </c>
      <c r="G19" s="3">
        <f t="shared" si="0"/>
        <v>37.850000000000023</v>
      </c>
      <c r="H19" s="3">
        <f t="shared" si="1"/>
        <v>55.579999999999984</v>
      </c>
      <c r="I19" s="3">
        <f t="shared" si="2"/>
        <v>17.729999999999961</v>
      </c>
      <c r="J19" s="3">
        <f t="shared" si="3"/>
        <v>1.3001809299800975</v>
      </c>
      <c r="K19" s="4" t="str">
        <f t="shared" ca="1" si="4"/>
        <v/>
      </c>
      <c r="L19" s="3">
        <f>VLOOKUP(A19,Index1!A:B,2,0)</f>
        <v>2865.5843366693543</v>
      </c>
      <c r="M19" s="3">
        <f t="shared" si="5"/>
        <v>1.2357765794563136</v>
      </c>
      <c r="N19" s="3">
        <f t="shared" si="6"/>
        <v>-46.774143532421498</v>
      </c>
      <c r="O19" s="3">
        <f t="shared" si="7"/>
        <v>68.684462286181883</v>
      </c>
      <c r="P19" s="3">
        <f t="shared" si="8"/>
        <v>21.910318753760386</v>
      </c>
      <c r="Q19" s="4" t="str">
        <f t="shared" ca="1" si="9"/>
        <v/>
      </c>
      <c r="R19" s="3">
        <f>VLOOKUP(A19,Index2!A:B,2,0)</f>
        <v>11625.199000000001</v>
      </c>
      <c r="S19" s="3">
        <f t="shared" si="10"/>
        <v>1.1227854250064879</v>
      </c>
      <c r="T19" s="3">
        <f t="shared" si="11"/>
        <v>-42.497428336495595</v>
      </c>
      <c r="U19" s="3">
        <f t="shared" si="12"/>
        <v>62.404413921860581</v>
      </c>
      <c r="V19" s="3">
        <f t="shared" si="13"/>
        <v>19.906985585364986</v>
      </c>
      <c r="W19" s="4" t="str">
        <f t="shared" ca="1" si="14"/>
        <v/>
      </c>
    </row>
    <row r="20" spans="1:23">
      <c r="A20" s="2">
        <f t="shared" si="15"/>
        <v>44286</v>
      </c>
      <c r="B20" s="2" t="s">
        <v>22</v>
      </c>
      <c r="C20" s="2" t="s">
        <v>23</v>
      </c>
      <c r="D20" s="3">
        <f>SUMIFS('USER INPUT'!$D:$D,'USER INPUT'!$C:$C,$C20,'USER INPUT'!$G:$G,$A20)</f>
        <v>551.27</v>
      </c>
      <c r="E20" s="3">
        <f>SUMIFS('USER INPUT'!$E:$E,'USER INPUT'!$C:$C,$C20,'USER INPUT'!$G:$G,$A20)</f>
        <v>311.54000000000002</v>
      </c>
      <c r="F20" s="3">
        <f>SUMIFS('USER INPUT'!$F:$F,'USER INPUT'!$C:$C,$C20,'USER INPUT'!$G:$G,$A20)</f>
        <v>424.79</v>
      </c>
      <c r="G20" s="3">
        <f t="shared" si="0"/>
        <v>0</v>
      </c>
      <c r="H20" s="3">
        <f t="shared" si="1"/>
        <v>6.6400000000000432</v>
      </c>
      <c r="I20" s="3">
        <f t="shared" si="2"/>
        <v>6.6400000000000432</v>
      </c>
      <c r="J20" s="3">
        <f t="shared" si="3"/>
        <v>1.3356975710631815</v>
      </c>
      <c r="K20" s="4" t="str">
        <f t="shared" ca="1" si="4"/>
        <v/>
      </c>
      <c r="L20" s="3">
        <f>VLOOKUP(A20,Index1!A:B,2,0)</f>
        <v>2800.7361184999522</v>
      </c>
      <c r="M20" s="3">
        <f t="shared" si="5"/>
        <v>1.2643897389410212</v>
      </c>
      <c r="N20" s="3">
        <f t="shared" si="6"/>
        <v>0</v>
      </c>
      <c r="O20" s="3">
        <f t="shared" si="7"/>
        <v>8.3955478665684353</v>
      </c>
      <c r="P20" s="3">
        <f t="shared" si="8"/>
        <v>8.3955478665684353</v>
      </c>
      <c r="Q20" s="4" t="str">
        <f t="shared" ca="1" si="9"/>
        <v/>
      </c>
      <c r="R20" s="3">
        <f>VLOOKUP(A20,Index2!A:B,2,0)</f>
        <v>12211.116</v>
      </c>
      <c r="S20" s="3">
        <f t="shared" si="10"/>
        <v>1.0689116375603998</v>
      </c>
      <c r="T20" s="3">
        <f t="shared" si="11"/>
        <v>0</v>
      </c>
      <c r="U20" s="3">
        <f t="shared" si="12"/>
        <v>7.0975732734011006</v>
      </c>
      <c r="V20" s="3">
        <f t="shared" si="13"/>
        <v>7.0975732734011006</v>
      </c>
      <c r="W20" s="4" t="str">
        <f t="shared" ca="1" si="14"/>
        <v/>
      </c>
    </row>
    <row r="21" spans="1:23">
      <c r="A21" s="2">
        <f t="shared" si="15"/>
        <v>44377</v>
      </c>
      <c r="B21" s="2" t="s">
        <v>22</v>
      </c>
      <c r="C21" s="2" t="s">
        <v>23</v>
      </c>
      <c r="D21" s="3">
        <f>SUMIFS('USER INPUT'!$D:$D,'USER INPUT'!$C:$C,$C21,'USER INPUT'!$G:$G,$A21)</f>
        <v>589.92999999999995</v>
      </c>
      <c r="E21" s="3">
        <f>SUMIFS('USER INPUT'!$E:$E,'USER INPUT'!$C:$C,$C21,'USER INPUT'!$G:$G,$A21)</f>
        <v>335.7</v>
      </c>
      <c r="F21" s="3">
        <f>SUMIFS('USER INPUT'!$F:$F,'USER INPUT'!$C:$C,$C21,'USER INPUT'!$G:$G,$A21)</f>
        <v>486.45</v>
      </c>
      <c r="G21" s="3">
        <f t="shared" si="0"/>
        <v>38.659999999999968</v>
      </c>
      <c r="H21" s="3">
        <f t="shared" si="1"/>
        <v>24.159999999999968</v>
      </c>
      <c r="I21" s="3">
        <f t="shared" si="2"/>
        <v>-14.5</v>
      </c>
      <c r="J21" s="3">
        <f t="shared" si="3"/>
        <v>1.3936399233807402</v>
      </c>
      <c r="K21" s="4" t="str">
        <f t="shared" ca="1" si="4"/>
        <v/>
      </c>
      <c r="L21" s="3">
        <f>VLOOKUP(A21,Index1!A:B,2,0)</f>
        <v>3153.4913858485938</v>
      </c>
      <c r="M21" s="3">
        <f t="shared" si="5"/>
        <v>1.1229528089419254</v>
      </c>
      <c r="N21" s="3">
        <f t="shared" si="6"/>
        <v>-43.413355593694803</v>
      </c>
      <c r="O21" s="3">
        <f t="shared" si="7"/>
        <v>27.130539864036884</v>
      </c>
      <c r="P21" s="3">
        <f t="shared" si="8"/>
        <v>-16.282815729657919</v>
      </c>
      <c r="Q21" s="4" t="str">
        <f t="shared" ca="1" si="9"/>
        <v/>
      </c>
      <c r="R21" s="3">
        <f>VLOOKUP(A21,Index2!A:B,2,0)</f>
        <v>13174.251</v>
      </c>
      <c r="S21" s="3">
        <f t="shared" si="10"/>
        <v>0.99076630618317496</v>
      </c>
      <c r="T21" s="3">
        <f t="shared" si="11"/>
        <v>-38.303025397041516</v>
      </c>
      <c r="U21" s="3">
        <f t="shared" si="12"/>
        <v>23.936913957385475</v>
      </c>
      <c r="V21" s="3">
        <f t="shared" si="13"/>
        <v>-14.366111439656041</v>
      </c>
      <c r="W21" s="4" t="str">
        <f t="shared" ca="1" si="14"/>
        <v/>
      </c>
    </row>
    <row r="22" spans="1:23">
      <c r="A22" s="2">
        <f t="shared" si="15"/>
        <v>44469</v>
      </c>
      <c r="B22" s="2" t="s">
        <v>22</v>
      </c>
      <c r="C22" s="2" t="s">
        <v>23</v>
      </c>
      <c r="D22" s="3">
        <f>SUMIFS('USER INPUT'!$D:$D,'USER INPUT'!$C:$C,$C22,'USER INPUT'!$G:$G,$A22)</f>
        <v>649.69000000000005</v>
      </c>
      <c r="E22" s="3">
        <f>SUMIFS('USER INPUT'!$E:$E,'USER INPUT'!$C:$C,$C22,'USER INPUT'!$G:$G,$A22)</f>
        <v>403.71</v>
      </c>
      <c r="F22" s="3">
        <f>SUMIFS('USER INPUT'!$F:$F,'USER INPUT'!$C:$C,$C22,'USER INPUT'!$G:$G,$A22)</f>
        <v>511.85</v>
      </c>
      <c r="G22" s="3">
        <f t="shared" si="0"/>
        <v>59.760000000000105</v>
      </c>
      <c r="H22" s="3">
        <f t="shared" si="1"/>
        <v>68.009999999999991</v>
      </c>
      <c r="I22" s="3">
        <f t="shared" si="2"/>
        <v>8.2499999999998863</v>
      </c>
      <c r="J22" s="3">
        <f t="shared" si="3"/>
        <v>1.4092259385245269</v>
      </c>
      <c r="K22" s="4" t="str">
        <f t="shared" ca="1" si="4"/>
        <v/>
      </c>
      <c r="L22" s="3">
        <f>VLOOKUP(A22,Index1!A:B,2,0)</f>
        <v>3499.7475012856594</v>
      </c>
      <c r="M22" s="3">
        <f t="shared" si="5"/>
        <v>1.0118507144906734</v>
      </c>
      <c r="N22" s="3">
        <f t="shared" si="6"/>
        <v>-60.468198697962748</v>
      </c>
      <c r="O22" s="3">
        <f t="shared" si="7"/>
        <v>68.815967092510689</v>
      </c>
      <c r="P22" s="3">
        <f t="shared" si="8"/>
        <v>8.3477683945479413</v>
      </c>
      <c r="Q22" s="4" t="str">
        <f t="shared" ca="1" si="9"/>
        <v/>
      </c>
      <c r="R22" s="3">
        <f>VLOOKUP(A22,Index2!A:B,2,0)</f>
        <v>13186.527</v>
      </c>
      <c r="S22" s="3">
        <f t="shared" si="10"/>
        <v>0.98984395208837017</v>
      </c>
      <c r="T22" s="3">
        <f t="shared" si="11"/>
        <v>-59.153074576801103</v>
      </c>
      <c r="U22" s="3">
        <f t="shared" si="12"/>
        <v>67.319287181530044</v>
      </c>
      <c r="V22" s="3">
        <f t="shared" si="13"/>
        <v>8.1662126047289405</v>
      </c>
      <c r="W22" s="4" t="str">
        <f t="shared" ca="1" si="14"/>
        <v/>
      </c>
    </row>
    <row r="23" spans="1:23">
      <c r="A23" s="2">
        <f t="shared" si="15"/>
        <v>44561</v>
      </c>
      <c r="B23" s="2" t="s">
        <v>22</v>
      </c>
      <c r="C23" s="2" t="s">
        <v>23</v>
      </c>
      <c r="D23" s="3">
        <f>SUMIFS('USER INPUT'!$D:$D,'USER INPUT'!$C:$C,$C23,'USER INPUT'!$G:$G,$A23)</f>
        <v>651.03</v>
      </c>
      <c r="E23" s="3">
        <f>SUMIFS('USER INPUT'!$E:$E,'USER INPUT'!$C:$C,$C23,'USER INPUT'!$G:$G,$A23)</f>
        <v>449.47</v>
      </c>
      <c r="F23" s="3">
        <f>SUMIFS('USER INPUT'!$F:$F,'USER INPUT'!$C:$C,$C23,'USER INPUT'!$G:$G,$A23)</f>
        <v>488</v>
      </c>
      <c r="G23" s="3">
        <f t="shared" si="0"/>
        <v>1.3399999999999181</v>
      </c>
      <c r="H23" s="3">
        <f t="shared" si="1"/>
        <v>45.760000000000048</v>
      </c>
      <c r="I23" s="3">
        <f t="shared" si="2"/>
        <v>44.42000000000013</v>
      </c>
      <c r="J23" s="3">
        <f t="shared" si="3"/>
        <v>1.4399797244366621</v>
      </c>
      <c r="K23" s="4" t="str">
        <f t="shared" ca="1" si="4"/>
        <v/>
      </c>
      <c r="L23" s="3">
        <f>VLOOKUP(A23,Index1!A:B,2,0)</f>
        <v>3396.0103882593921</v>
      </c>
      <c r="M23" s="3">
        <f t="shared" si="5"/>
        <v>1.0427594750462112</v>
      </c>
      <c r="N23" s="3">
        <f t="shared" si="6"/>
        <v>-1.3972976965618378</v>
      </c>
      <c r="O23" s="3">
        <f t="shared" si="7"/>
        <v>47.71667357811468</v>
      </c>
      <c r="P23" s="3">
        <f t="shared" si="8"/>
        <v>46.319375881552844</v>
      </c>
      <c r="Q23" s="4" t="str">
        <f t="shared" ca="1" si="9"/>
        <v/>
      </c>
      <c r="R23" s="3">
        <f>VLOOKUP(A23,Index2!A:B,2,0)</f>
        <v>14223.137000000001</v>
      </c>
      <c r="S23" s="3">
        <f t="shared" si="10"/>
        <v>0.91770219185823765</v>
      </c>
      <c r="T23" s="3">
        <f t="shared" si="11"/>
        <v>-1.2297209370899633</v>
      </c>
      <c r="U23" s="3">
        <f t="shared" si="12"/>
        <v>41.994052299433001</v>
      </c>
      <c r="V23" s="3">
        <f t="shared" si="13"/>
        <v>40.764331362343036</v>
      </c>
      <c r="W23" s="4" t="str">
        <f t="shared" ca="1" si="14"/>
        <v/>
      </c>
    </row>
    <row r="24" spans="1:23">
      <c r="A24" s="2">
        <f t="shared" si="15"/>
        <v>44651</v>
      </c>
      <c r="B24" s="2" t="s">
        <v>22</v>
      </c>
      <c r="C24" s="2" t="s">
        <v>23</v>
      </c>
      <c r="D24" s="3">
        <f>SUMIFS('USER INPUT'!$D:$D,'USER INPUT'!$C:$C,$C24,'USER INPUT'!$G:$G,$A24)</f>
        <v>654.87</v>
      </c>
      <c r="E24" s="3">
        <f>SUMIFS('USER INPUT'!$E:$E,'USER INPUT'!$C:$C,$C24,'USER INPUT'!$G:$G,$A24)</f>
        <v>522.57000000000005</v>
      </c>
      <c r="F24" s="3">
        <f>SUMIFS('USER INPUT'!$F:$F,'USER INPUT'!$C:$C,$C24,'USER INPUT'!$G:$G,$A24)</f>
        <v>443.67</v>
      </c>
      <c r="G24" s="3">
        <f t="shared" si="0"/>
        <v>3.8400000000000318</v>
      </c>
      <c r="H24" s="3">
        <f t="shared" si="1"/>
        <v>73.100000000000023</v>
      </c>
      <c r="I24" s="3">
        <f t="shared" si="2"/>
        <v>69.259999999999991</v>
      </c>
      <c r="J24" s="3">
        <f t="shared" si="3"/>
        <v>1.4754684135782674</v>
      </c>
      <c r="K24" s="4" t="str">
        <f t="shared" ca="1" si="4"/>
        <v/>
      </c>
      <c r="L24" s="3">
        <f>VLOOKUP(A24,Index1!A:B,2,0)</f>
        <v>3599.5919820834679</v>
      </c>
      <c r="M24" s="3">
        <f t="shared" si="5"/>
        <v>0.98378428092373982</v>
      </c>
      <c r="N24" s="3">
        <f t="shared" si="6"/>
        <v>-3.7777316387471922</v>
      </c>
      <c r="O24" s="3">
        <f t="shared" si="7"/>
        <v>71.914630935525409</v>
      </c>
      <c r="P24" s="3">
        <f t="shared" si="8"/>
        <v>68.136899296778211</v>
      </c>
      <c r="Q24" s="4" t="str">
        <f t="shared" ca="1" si="9"/>
        <v/>
      </c>
      <c r="R24" s="3">
        <f>VLOOKUP(A24,Index2!A:B,2,0)</f>
        <v>13505.741</v>
      </c>
      <c r="S24" s="3">
        <f t="shared" si="10"/>
        <v>0.96644856435496573</v>
      </c>
      <c r="T24" s="3">
        <f t="shared" si="11"/>
        <v>-3.711162487123099</v>
      </c>
      <c r="U24" s="3">
        <f t="shared" si="12"/>
        <v>70.647390054348023</v>
      </c>
      <c r="V24" s="3">
        <f t="shared" si="13"/>
        <v>66.936227567224918</v>
      </c>
      <c r="W24" s="4" t="str">
        <f t="shared" ca="1" si="14"/>
        <v/>
      </c>
    </row>
    <row r="25" spans="1:23">
      <c r="A25" s="2">
        <f t="shared" si="15"/>
        <v>44742</v>
      </c>
      <c r="B25" s="2" t="s">
        <v>22</v>
      </c>
      <c r="C25" s="2" t="s">
        <v>23</v>
      </c>
      <c r="D25" s="3">
        <f>SUMIFS('USER INPUT'!$D:$D,'USER INPUT'!$C:$C,$C25,'USER INPUT'!$G:$G,$A25)</f>
        <v>663.78</v>
      </c>
      <c r="E25" s="3">
        <f>SUMIFS('USER INPUT'!$E:$E,'USER INPUT'!$C:$C,$C25,'USER INPUT'!$G:$G,$A25)</f>
        <v>528.4</v>
      </c>
      <c r="F25" s="3">
        <f>SUMIFS('USER INPUT'!$F:$F,'USER INPUT'!$C:$C,$C25,'USER INPUT'!$G:$G,$A25)</f>
        <v>462.86</v>
      </c>
      <c r="G25" s="3">
        <f t="shared" si="0"/>
        <v>8.9099999999999682</v>
      </c>
      <c r="H25" s="3">
        <f t="shared" si="1"/>
        <v>5.8299999999999272</v>
      </c>
      <c r="I25" s="3">
        <f t="shared" si="2"/>
        <v>-3.0800000000000409</v>
      </c>
      <c r="J25" s="3">
        <f t="shared" si="3"/>
        <v>1.4933562324866674</v>
      </c>
      <c r="K25" s="4" t="str">
        <f t="shared" ca="1" si="4"/>
        <v/>
      </c>
      <c r="L25" s="3">
        <f>VLOOKUP(A25,Index1!A:B,2,0)</f>
        <v>3526.9642645467179</v>
      </c>
      <c r="M25" s="3">
        <f t="shared" si="5"/>
        <v>1.0040424977676825</v>
      </c>
      <c r="N25" s="3">
        <f t="shared" si="6"/>
        <v>-8.94601865511002</v>
      </c>
      <c r="O25" s="3">
        <f t="shared" si="7"/>
        <v>5.8535677619855155</v>
      </c>
      <c r="P25" s="3">
        <f t="shared" si="8"/>
        <v>-3.0924508931245045</v>
      </c>
      <c r="Q25" s="4" t="str">
        <f t="shared" ca="1" si="9"/>
        <v/>
      </c>
      <c r="R25" s="3">
        <f>VLOOKUP(A25,Index2!A:B,2,0)</f>
        <v>11337.724</v>
      </c>
      <c r="S25" s="3">
        <f t="shared" si="10"/>
        <v>1.1512543434643496</v>
      </c>
      <c r="T25" s="3">
        <f t="shared" si="11"/>
        <v>-10.257676200267319</v>
      </c>
      <c r="U25" s="3">
        <f t="shared" si="12"/>
        <v>6.711812822397075</v>
      </c>
      <c r="V25" s="3">
        <f t="shared" si="13"/>
        <v>-3.5458633778702442</v>
      </c>
      <c r="W25" s="4" t="str">
        <f t="shared" ca="1" si="14"/>
        <v/>
      </c>
    </row>
    <row r="26" spans="1:23">
      <c r="A26" s="2">
        <f t="shared" si="15"/>
        <v>44834</v>
      </c>
      <c r="B26" s="2" t="s">
        <v>22</v>
      </c>
      <c r="C26" s="2" t="s">
        <v>23</v>
      </c>
      <c r="D26" s="3">
        <f>SUMIFS('USER INPUT'!$D:$D,'USER INPUT'!$C:$C,$C26,'USER INPUT'!$G:$G,$A26)</f>
        <v>678.62</v>
      </c>
      <c r="E26" s="3">
        <f>SUMIFS('USER INPUT'!$E:$E,'USER INPUT'!$C:$C,$C26,'USER INPUT'!$G:$G,$A26)</f>
        <v>469.05</v>
      </c>
      <c r="F26" s="3">
        <f>SUMIFS('USER INPUT'!$F:$F,'USER INPUT'!$C:$C,$C26,'USER INPUT'!$G:$G,$A26)</f>
        <v>475.57</v>
      </c>
      <c r="G26" s="3">
        <f t="shared" si="0"/>
        <v>14.840000000000032</v>
      </c>
      <c r="H26" s="3">
        <f t="shared" si="1"/>
        <v>0</v>
      </c>
      <c r="I26" s="3">
        <f t="shared" si="2"/>
        <v>-14.840000000000032</v>
      </c>
      <c r="J26" s="3">
        <f t="shared" si="3"/>
        <v>1.3919719430609176</v>
      </c>
      <c r="K26" s="4" t="str">
        <f t="shared" ca="1" si="4"/>
        <v/>
      </c>
      <c r="L26" s="3">
        <f>VLOOKUP(A26,Index1!A:B,2,0)</f>
        <v>3302.749003263104</v>
      </c>
      <c r="M26" s="3">
        <f t="shared" si="5"/>
        <v>1.0722043988853314</v>
      </c>
      <c r="N26" s="3">
        <f t="shared" si="6"/>
        <v>-15.911513279458351</v>
      </c>
      <c r="O26" s="3">
        <f t="shared" si="7"/>
        <v>0</v>
      </c>
      <c r="P26" s="3">
        <f t="shared" si="8"/>
        <v>-15.911513279458351</v>
      </c>
      <c r="Q26" s="4" t="str">
        <f t="shared" ca="1" si="9"/>
        <v/>
      </c>
      <c r="R26" s="3">
        <f>VLOOKUP(A26,Index2!A:B,2,0)</f>
        <v>10648.163</v>
      </c>
      <c r="S26" s="3">
        <f t="shared" si="10"/>
        <v>1.2258080572207619</v>
      </c>
      <c r="T26" s="3">
        <f t="shared" si="11"/>
        <v>-18.190991569156147</v>
      </c>
      <c r="U26" s="3">
        <f t="shared" si="12"/>
        <v>0</v>
      </c>
      <c r="V26" s="3">
        <f t="shared" si="13"/>
        <v>-18.190991569156147</v>
      </c>
      <c r="W26" s="4" t="str">
        <f t="shared" ca="1" si="14"/>
        <v/>
      </c>
    </row>
    <row r="27" spans="1:23">
      <c r="A27" s="2">
        <f t="shared" si="15"/>
        <v>44926</v>
      </c>
      <c r="B27" s="2" t="s">
        <v>22</v>
      </c>
      <c r="C27" s="2" t="s">
        <v>23</v>
      </c>
      <c r="D27" s="3">
        <f>SUMIFS('USER INPUT'!$D:$D,'USER INPUT'!$C:$C,$C27,'USER INPUT'!$G:$G,$A27)</f>
        <v>679.56</v>
      </c>
      <c r="E27" s="3">
        <f>SUMIFS('USER INPUT'!$E:$E,'USER INPUT'!$C:$C,$C27,'USER INPUT'!$G:$G,$A27)</f>
        <v>498.01</v>
      </c>
      <c r="F27" s="3">
        <f>SUMIFS('USER INPUT'!$F:$F,'USER INPUT'!$C:$C,$C27,'USER INPUT'!$G:$G,$A27)</f>
        <v>459.54</v>
      </c>
      <c r="G27" s="3">
        <f t="shared" si="0"/>
        <v>0.93999999999994088</v>
      </c>
      <c r="H27" s="3">
        <f t="shared" si="1"/>
        <v>28.95999999999998</v>
      </c>
      <c r="I27" s="3">
        <f t="shared" si="2"/>
        <v>28.020000000000039</v>
      </c>
      <c r="J27" s="3">
        <f t="shared" si="3"/>
        <v>1.4090735181588088</v>
      </c>
      <c r="K27" s="4" t="str">
        <f t="shared" ca="1" si="4"/>
        <v/>
      </c>
      <c r="L27" s="3">
        <f>VLOOKUP(A27,Index1!A:B,2,0)</f>
        <v>3630.5882491911016</v>
      </c>
      <c r="M27" s="3">
        <f t="shared" si="5"/>
        <v>0.97538519012775171</v>
      </c>
      <c r="N27" s="3">
        <f t="shared" si="6"/>
        <v>-0.91686207872002889</v>
      </c>
      <c r="O27" s="3">
        <f t="shared" si="7"/>
        <v>28.247155106099669</v>
      </c>
      <c r="P27" s="3">
        <f t="shared" si="8"/>
        <v>27.330293027379639</v>
      </c>
      <c r="Q27" s="4" t="str">
        <f t="shared" ca="1" si="9"/>
        <v/>
      </c>
      <c r="R27" s="3">
        <f>VLOOKUP(A27,Index2!A:B,2,0)</f>
        <v>11700.992</v>
      </c>
      <c r="S27" s="3">
        <f t="shared" si="10"/>
        <v>1.1155125992736341</v>
      </c>
      <c r="T27" s="3">
        <f t="shared" si="11"/>
        <v>-1.0485818433171501</v>
      </c>
      <c r="U27" s="3">
        <f t="shared" si="12"/>
        <v>32.305244874964423</v>
      </c>
      <c r="V27" s="3">
        <f t="shared" si="13"/>
        <v>31.256663031647271</v>
      </c>
      <c r="W27" s="4" t="str">
        <f t="shared" ca="1" si="14"/>
        <v/>
      </c>
    </row>
    <row r="28" spans="1:23">
      <c r="A28" s="2">
        <f t="shared" si="15"/>
        <v>45016</v>
      </c>
      <c r="B28" s="2" t="s">
        <v>22</v>
      </c>
      <c r="C28" s="2" t="s">
        <v>23</v>
      </c>
      <c r="D28" s="3">
        <f>SUMIFS('USER INPUT'!$D:$D,'USER INPUT'!$C:$C,$C28,'USER INPUT'!$G:$G,$A28)</f>
        <v>667.65</v>
      </c>
      <c r="E28" s="3">
        <f>SUMIFS('USER INPUT'!$E:$E,'USER INPUT'!$C:$C,$C28,'USER INPUT'!$G:$G,$A28)</f>
        <v>586.19000000000005</v>
      </c>
      <c r="F28" s="3">
        <f>SUMIFS('USER INPUT'!$F:$F,'USER INPUT'!$C:$C,$C28,'USER INPUT'!$G:$G,$A28)</f>
        <v>466.3</v>
      </c>
      <c r="G28" s="3">
        <f t="shared" si="0"/>
        <v>0</v>
      </c>
      <c r="H28" s="3">
        <f t="shared" si="1"/>
        <v>88.180000000000064</v>
      </c>
      <c r="I28" s="3">
        <f t="shared" si="2"/>
        <v>88.180000000000064</v>
      </c>
      <c r="J28" s="3">
        <f t="shared" si="3"/>
        <v>1.5764097955515615</v>
      </c>
      <c r="K28" s="4" t="str">
        <f t="shared" ca="1" si="4"/>
        <v/>
      </c>
      <c r="L28" s="3">
        <f>VLOOKUP(A28,Index1!A:B,2,0)</f>
        <v>3762.1234791011038</v>
      </c>
      <c r="M28" s="3">
        <f t="shared" si="5"/>
        <v>0.9412827700591474</v>
      </c>
      <c r="N28" s="3">
        <f t="shared" si="6"/>
        <v>0</v>
      </c>
      <c r="O28" s="3">
        <f t="shared" si="7"/>
        <v>83.002314663815682</v>
      </c>
      <c r="P28" s="3">
        <f t="shared" si="8"/>
        <v>83.002314663815682</v>
      </c>
      <c r="Q28" s="4" t="str">
        <f t="shared" ca="1" si="9"/>
        <v/>
      </c>
      <c r="R28" s="3">
        <f>VLOOKUP(A28,Index2!A:B,2,0)</f>
        <v>12622.66</v>
      </c>
      <c r="S28" s="3">
        <f t="shared" si="10"/>
        <v>1.0340612834378806</v>
      </c>
      <c r="T28" s="3">
        <f t="shared" si="11"/>
        <v>0</v>
      </c>
      <c r="U28" s="3">
        <f t="shared" si="12"/>
        <v>91.183523973552383</v>
      </c>
      <c r="V28" s="3">
        <f t="shared" si="13"/>
        <v>91.183523973552383</v>
      </c>
      <c r="W28" s="4" t="str">
        <f t="shared" ca="1" si="14"/>
        <v/>
      </c>
    </row>
    <row r="29" spans="1:23">
      <c r="A29" s="2">
        <f t="shared" si="15"/>
        <v>45107</v>
      </c>
      <c r="B29" s="2" t="s">
        <v>22</v>
      </c>
      <c r="C29" s="2" t="s">
        <v>23</v>
      </c>
      <c r="D29" s="3">
        <f>SUMIFS('USER INPUT'!$D:$D,'USER INPUT'!$C:$C,$C29,'USER INPUT'!$G:$G,$A29)</f>
        <v>692.5</v>
      </c>
      <c r="E29" s="3">
        <f>SUMIFS('USER INPUT'!$E:$E,'USER INPUT'!$C:$C,$C29,'USER INPUT'!$G:$G,$A29)</f>
        <v>568.74</v>
      </c>
      <c r="F29" s="3">
        <f>SUMIFS('USER INPUT'!$F:$F,'USER INPUT'!$C:$C,$C29,'USER INPUT'!$G:$G,$A29)</f>
        <v>442.06</v>
      </c>
      <c r="G29" s="3">
        <f t="shared" si="0"/>
        <v>24.850000000000023</v>
      </c>
      <c r="H29" s="3">
        <f t="shared" si="1"/>
        <v>0</v>
      </c>
      <c r="I29" s="3">
        <f t="shared" si="2"/>
        <v>-24.850000000000023</v>
      </c>
      <c r="J29" s="3">
        <f t="shared" si="3"/>
        <v>1.459638989169675</v>
      </c>
      <c r="K29" s="4" t="str">
        <f t="shared" ca="1" si="4"/>
        <v/>
      </c>
      <c r="L29" s="3">
        <f>VLOOKUP(A29,Index1!A:B,2,0)</f>
        <v>3791.6761612545947</v>
      </c>
      <c r="M29" s="3">
        <f t="shared" si="5"/>
        <v>0.93394632323798443</v>
      </c>
      <c r="N29" s="3">
        <f t="shared" si="6"/>
        <v>-23.208566132463936</v>
      </c>
      <c r="O29" s="3">
        <f t="shared" si="7"/>
        <v>0</v>
      </c>
      <c r="P29" s="3">
        <f t="shared" si="8"/>
        <v>-23.208566132463936</v>
      </c>
      <c r="Q29" s="4" t="str">
        <f t="shared" ca="1" si="9"/>
        <v/>
      </c>
      <c r="R29" s="3">
        <f>VLOOKUP(A29,Index2!A:B,2,0)</f>
        <v>13506.744000000001</v>
      </c>
      <c r="S29" s="3">
        <f t="shared" si="10"/>
        <v>0.96637679665802501</v>
      </c>
      <c r="T29" s="3">
        <f t="shared" si="11"/>
        <v>-24.014463396951943</v>
      </c>
      <c r="U29" s="3">
        <f t="shared" si="12"/>
        <v>0</v>
      </c>
      <c r="V29" s="3">
        <f t="shared" si="13"/>
        <v>-24.014463396951943</v>
      </c>
      <c r="W29" s="4" t="str">
        <f t="shared" ca="1" si="14"/>
        <v/>
      </c>
    </row>
    <row r="30" spans="1:23">
      <c r="A30" s="2">
        <f t="shared" si="15"/>
        <v>45199</v>
      </c>
      <c r="B30" s="2" t="s">
        <v>22</v>
      </c>
      <c r="C30" s="2" t="s">
        <v>23</v>
      </c>
      <c r="D30" s="3">
        <f>SUMIFS('USER INPUT'!$D:$D,'USER INPUT'!$C:$C,$C30,'USER INPUT'!$G:$G,$A30)</f>
        <v>687.17</v>
      </c>
      <c r="E30" s="3">
        <f>SUMIFS('USER INPUT'!$E:$E,'USER INPUT'!$C:$C,$C30,'USER INPUT'!$G:$G,$A30)</f>
        <v>581.66</v>
      </c>
      <c r="F30" s="3">
        <f>SUMIFS('USER INPUT'!$F:$F,'USER INPUT'!$C:$C,$C30,'USER INPUT'!$G:$G,$A30)</f>
        <v>423.88</v>
      </c>
      <c r="G30" s="3">
        <f t="shared" si="0"/>
        <v>0</v>
      </c>
      <c r="H30" s="3">
        <f t="shared" si="1"/>
        <v>12.919999999999959</v>
      </c>
      <c r="I30" s="3">
        <f t="shared" si="2"/>
        <v>436.79999999999995</v>
      </c>
      <c r="J30" s="3">
        <f t="shared" si="3"/>
        <v>1.4633060232547987</v>
      </c>
      <c r="K30" s="4">
        <f t="shared" ca="1" si="4"/>
        <v>0.21367269158363342</v>
      </c>
      <c r="L30" s="3">
        <f>VLOOKUP(A30,Index1!A:B,2,0)</f>
        <v>3541.2220097128438</v>
      </c>
      <c r="M30" s="3">
        <f t="shared" si="5"/>
        <v>1</v>
      </c>
      <c r="N30" s="3">
        <f t="shared" si="6"/>
        <v>0</v>
      </c>
      <c r="O30" s="3">
        <f t="shared" si="7"/>
        <v>12.919999999999959</v>
      </c>
      <c r="P30" s="3">
        <f t="shared" si="8"/>
        <v>436.79999999999995</v>
      </c>
      <c r="Q30" s="4">
        <f t="shared" ca="1" si="9"/>
        <v>4.8147395253181471E-2</v>
      </c>
      <c r="R30" s="3">
        <f>VLOOKUP(A30,Index2!A:B,2,0)</f>
        <v>13052.603999999999</v>
      </c>
      <c r="S30" s="3">
        <f t="shared" si="10"/>
        <v>1</v>
      </c>
      <c r="T30" s="3">
        <f t="shared" si="11"/>
        <v>0</v>
      </c>
      <c r="U30" s="3">
        <f t="shared" si="12"/>
        <v>12.919999999999959</v>
      </c>
      <c r="V30" s="3">
        <f t="shared" si="13"/>
        <v>436.79999999999995</v>
      </c>
      <c r="W30" s="4">
        <f t="shared" ca="1" si="14"/>
        <v>0.10723832249641418</v>
      </c>
    </row>
    <row r="31" spans="1:23">
      <c r="A31" s="2">
        <f>MIN('USER INPUT'!G:G)</f>
        <v>42735</v>
      </c>
      <c r="B31" s="2" t="s">
        <v>20</v>
      </c>
      <c r="C31" s="2" t="s">
        <v>21</v>
      </c>
      <c r="D31" s="3">
        <f>SUMIFS('USER INPUT'!$D:$D,'USER INPUT'!$C:$C,$C31,'USER INPUT'!$G:$G,$A31)</f>
        <v>1653.15</v>
      </c>
      <c r="E31" s="3">
        <f>SUMIFS('USER INPUT'!$E:$E,'USER INPUT'!$C:$C,$C31,'USER INPUT'!$G:$G,$A31)</f>
        <v>37.369999999999997</v>
      </c>
      <c r="F31" s="3">
        <f>SUMIFS('USER INPUT'!$F:$F,'USER INPUT'!$C:$C,$C31,'USER INPUT'!$G:$G,$A31)</f>
        <v>1919.98</v>
      </c>
      <c r="G31" s="3">
        <f t="shared" si="0"/>
        <v>1653.15</v>
      </c>
      <c r="H31" s="3">
        <f t="shared" si="1"/>
        <v>37.369999999999997</v>
      </c>
      <c r="I31" s="3">
        <f t="shared" si="2"/>
        <v>-1615.7800000000002</v>
      </c>
      <c r="J31" s="3">
        <f t="shared" si="3"/>
        <v>1.1840123400780327</v>
      </c>
      <c r="K31" s="4" t="str">
        <f t="shared" ca="1" si="4"/>
        <v/>
      </c>
      <c r="L31" s="3">
        <f>VLOOKUP(A31,Index1!A:B,2,0)</f>
        <v>1374.6972097793773</v>
      </c>
      <c r="M31" s="3">
        <f t="shared" si="5"/>
        <v>2.5760014529171613</v>
      </c>
      <c r="N31" s="3">
        <f t="shared" si="6"/>
        <v>-4258.5168018900058</v>
      </c>
      <c r="O31" s="3">
        <f t="shared" si="7"/>
        <v>96.265174295514313</v>
      </c>
      <c r="P31" s="3">
        <f t="shared" si="8"/>
        <v>-4162.2516275944918</v>
      </c>
      <c r="Q31" s="4" t="str">
        <f t="shared" ca="1" si="9"/>
        <v/>
      </c>
      <c r="R31" s="3">
        <f>VLOOKUP(A31,Index2!A:B,2,0)</f>
        <v>6879.1620000000003</v>
      </c>
      <c r="S31" s="3">
        <f t="shared" si="10"/>
        <v>1.8974119231383124</v>
      </c>
      <c r="T31" s="3">
        <f t="shared" si="11"/>
        <v>-3136.7065207361015</v>
      </c>
      <c r="U31" s="3">
        <f t="shared" si="12"/>
        <v>70.906283567678727</v>
      </c>
      <c r="V31" s="3">
        <f t="shared" si="13"/>
        <v>-3065.8002371684229</v>
      </c>
      <c r="W31" s="4" t="str">
        <f t="shared" ca="1" si="14"/>
        <v/>
      </c>
    </row>
    <row r="32" spans="1:23">
      <c r="A32" s="2">
        <f>EOMONTH(A31,3)</f>
        <v>42825</v>
      </c>
      <c r="B32" s="2" t="s">
        <v>20</v>
      </c>
      <c r="C32" s="2" t="s">
        <v>21</v>
      </c>
      <c r="D32" s="3">
        <f>SUMIFS('USER INPUT'!$D:$D,'USER INPUT'!$C:$C,$C32,'USER INPUT'!$G:$G,$A32)</f>
        <v>2250.81</v>
      </c>
      <c r="E32" s="3">
        <f>SUMIFS('USER INPUT'!$E:$E,'USER INPUT'!$C:$C,$C32,'USER INPUT'!$G:$G,$A32)</f>
        <v>331.93</v>
      </c>
      <c r="F32" s="3">
        <f>SUMIFS('USER INPUT'!$F:$F,'USER INPUT'!$C:$C,$C32,'USER INPUT'!$G:$G,$A32)</f>
        <v>2274.5700000000002</v>
      </c>
      <c r="G32" s="3">
        <f t="shared" si="0"/>
        <v>597.65999999999985</v>
      </c>
      <c r="H32" s="3">
        <f t="shared" si="1"/>
        <v>294.56</v>
      </c>
      <c r="I32" s="3">
        <f t="shared" si="2"/>
        <v>-303.09999999999985</v>
      </c>
      <c r="J32" s="3">
        <f t="shared" si="3"/>
        <v>1.1580275545248155</v>
      </c>
      <c r="K32" s="4" t="str">
        <f t="shared" ca="1" si="4"/>
        <v/>
      </c>
      <c r="L32" s="3">
        <f>VLOOKUP(A32,Index1!A:B,2,0)</f>
        <v>1532.3821171781103</v>
      </c>
      <c r="M32" s="3">
        <f t="shared" si="5"/>
        <v>2.310926217433301</v>
      </c>
      <c r="N32" s="3">
        <f t="shared" si="6"/>
        <v>-1381.1481631111862</v>
      </c>
      <c r="O32" s="3">
        <f t="shared" si="7"/>
        <v>680.70642660715316</v>
      </c>
      <c r="P32" s="3">
        <f t="shared" si="8"/>
        <v>-700.44173650403309</v>
      </c>
      <c r="Q32" s="4" t="str">
        <f t="shared" ca="1" si="9"/>
        <v/>
      </c>
      <c r="R32" s="3">
        <f>VLOOKUP(A32,Index2!A:B,2,0)</f>
        <v>7328.1350000000002</v>
      </c>
      <c r="S32" s="3">
        <f t="shared" si="10"/>
        <v>1.7811631472400549</v>
      </c>
      <c r="T32" s="3">
        <f t="shared" si="11"/>
        <v>-1064.529966579491</v>
      </c>
      <c r="U32" s="3">
        <f t="shared" si="12"/>
        <v>524.6594166510306</v>
      </c>
      <c r="V32" s="3">
        <f t="shared" si="13"/>
        <v>-539.87054992846038</v>
      </c>
      <c r="W32" s="4" t="str">
        <f t="shared" ca="1" si="14"/>
        <v/>
      </c>
    </row>
    <row r="33" spans="1:23">
      <c r="A33" s="2">
        <f t="shared" ref="A33:A58" si="16">EOMONTH(A32,3)</f>
        <v>42916</v>
      </c>
      <c r="B33" s="2" t="s">
        <v>20</v>
      </c>
      <c r="C33" s="2" t="s">
        <v>21</v>
      </c>
      <c r="D33" s="3">
        <f>SUMIFS('USER INPUT'!$D:$D,'USER INPUT'!$C:$C,$C33,'USER INPUT'!$G:$G,$A33)</f>
        <v>2337.84</v>
      </c>
      <c r="E33" s="3">
        <f>SUMIFS('USER INPUT'!$E:$E,'USER INPUT'!$C:$C,$C33,'USER INPUT'!$G:$G,$A33)</f>
        <v>368.11</v>
      </c>
      <c r="F33" s="3">
        <f>SUMIFS('USER INPUT'!$F:$F,'USER INPUT'!$C:$C,$C33,'USER INPUT'!$G:$G,$A33)</f>
        <v>2317.4699999999998</v>
      </c>
      <c r="G33" s="3">
        <f t="shared" si="0"/>
        <v>87.0300000000002</v>
      </c>
      <c r="H33" s="3">
        <f t="shared" si="1"/>
        <v>36.180000000000007</v>
      </c>
      <c r="I33" s="3">
        <f t="shared" si="2"/>
        <v>-50.850000000000193</v>
      </c>
      <c r="J33" s="3">
        <f t="shared" si="3"/>
        <v>1.1487441398898126</v>
      </c>
      <c r="K33" s="4" t="str">
        <f t="shared" ca="1" si="4"/>
        <v/>
      </c>
      <c r="L33" s="3">
        <f>VLOOKUP(A33,Index1!A:B,2,0)</f>
        <v>1682.3122949791134</v>
      </c>
      <c r="M33" s="3">
        <f t="shared" si="5"/>
        <v>2.1049730304424896</v>
      </c>
      <c r="N33" s="3">
        <f t="shared" si="6"/>
        <v>-183.19580283941031</v>
      </c>
      <c r="O33" s="3">
        <f t="shared" si="7"/>
        <v>76.15792424140929</v>
      </c>
      <c r="P33" s="3">
        <f t="shared" si="8"/>
        <v>-107.03787859800102</v>
      </c>
      <c r="Q33" s="4" t="str">
        <f t="shared" ca="1" si="9"/>
        <v/>
      </c>
      <c r="R33" s="3">
        <f>VLOOKUP(A33,Index2!A:B,2,0)</f>
        <v>7637.0150000000003</v>
      </c>
      <c r="S33" s="3">
        <f t="shared" si="10"/>
        <v>1.709123787238862</v>
      </c>
      <c r="T33" s="3">
        <f t="shared" si="11"/>
        <v>-148.7450432033985</v>
      </c>
      <c r="U33" s="3">
        <f t="shared" si="12"/>
        <v>61.836098622302039</v>
      </c>
      <c r="V33" s="3">
        <f t="shared" si="13"/>
        <v>-86.908944581096449</v>
      </c>
      <c r="W33" s="4" t="str">
        <f t="shared" ca="1" si="14"/>
        <v/>
      </c>
    </row>
    <row r="34" spans="1:23">
      <c r="A34" s="2">
        <f t="shared" si="16"/>
        <v>43008</v>
      </c>
      <c r="B34" s="2" t="s">
        <v>20</v>
      </c>
      <c r="C34" s="2" t="s">
        <v>21</v>
      </c>
      <c r="D34" s="3">
        <f>SUMIFS('USER INPUT'!$D:$D,'USER INPUT'!$C:$C,$C34,'USER INPUT'!$G:$G,$A34)</f>
        <v>2390.06</v>
      </c>
      <c r="E34" s="3">
        <f>SUMIFS('USER INPUT'!$E:$E,'USER INPUT'!$C:$C,$C34,'USER INPUT'!$G:$G,$A34)</f>
        <v>798.12</v>
      </c>
      <c r="F34" s="3">
        <f>SUMIFS('USER INPUT'!$F:$F,'USER INPUT'!$C:$C,$C34,'USER INPUT'!$G:$G,$A34)</f>
        <v>2019.06</v>
      </c>
      <c r="G34" s="3">
        <f t="shared" si="0"/>
        <v>52.2199999999998</v>
      </c>
      <c r="H34" s="3">
        <f t="shared" si="1"/>
        <v>430.01</v>
      </c>
      <c r="I34" s="3">
        <f t="shared" si="2"/>
        <v>377.79000000000019</v>
      </c>
      <c r="J34" s="3">
        <f t="shared" si="3"/>
        <v>1.178706810707681</v>
      </c>
      <c r="K34" s="4" t="str">
        <f t="shared" ca="1" si="4"/>
        <v/>
      </c>
      <c r="L34" s="3">
        <f>VLOOKUP(A34,Index1!A:B,2,0)</f>
        <v>1753.3393366791793</v>
      </c>
      <c r="M34" s="3">
        <f t="shared" si="5"/>
        <v>2.0197014551786139</v>
      </c>
      <c r="N34" s="3">
        <f t="shared" si="6"/>
        <v>-105.46880998942682</v>
      </c>
      <c r="O34" s="3">
        <f t="shared" si="7"/>
        <v>868.49182274135569</v>
      </c>
      <c r="P34" s="3">
        <f t="shared" si="8"/>
        <v>763.02301275192883</v>
      </c>
      <c r="Q34" s="4" t="str">
        <f t="shared" ca="1" si="9"/>
        <v/>
      </c>
      <c r="R34" s="3">
        <f>VLOOKUP(A34,Index2!A:B,2,0)</f>
        <v>8016.0910000000003</v>
      </c>
      <c r="S34" s="3">
        <f t="shared" si="10"/>
        <v>1.6283003773285507</v>
      </c>
      <c r="T34" s="3">
        <f t="shared" si="11"/>
        <v>-85.029845704096587</v>
      </c>
      <c r="U34" s="3">
        <f t="shared" si="12"/>
        <v>700.18544525505013</v>
      </c>
      <c r="V34" s="3">
        <f t="shared" si="13"/>
        <v>615.15559955095353</v>
      </c>
      <c r="W34" s="4" t="str">
        <f t="shared" ca="1" si="14"/>
        <v/>
      </c>
    </row>
    <row r="35" spans="1:23">
      <c r="A35" s="2">
        <f t="shared" si="16"/>
        <v>43100</v>
      </c>
      <c r="B35" s="2" t="s">
        <v>20</v>
      </c>
      <c r="C35" s="2" t="s">
        <v>21</v>
      </c>
      <c r="D35" s="3">
        <f>SUMIFS('USER INPUT'!$D:$D,'USER INPUT'!$C:$C,$C35,'USER INPUT'!$G:$G,$A35)</f>
        <v>2962.53</v>
      </c>
      <c r="E35" s="3">
        <f>SUMIFS('USER INPUT'!$E:$E,'USER INPUT'!$C:$C,$C35,'USER INPUT'!$G:$G,$A35)</f>
        <v>1175.4100000000001</v>
      </c>
      <c r="F35" s="3">
        <f>SUMIFS('USER INPUT'!$F:$F,'USER INPUT'!$C:$C,$C35,'USER INPUT'!$G:$G,$A35)</f>
        <v>2332.92</v>
      </c>
      <c r="G35" s="3">
        <f t="shared" si="0"/>
        <v>572.47000000000025</v>
      </c>
      <c r="H35" s="3">
        <f t="shared" si="1"/>
        <v>377.29000000000008</v>
      </c>
      <c r="I35" s="3">
        <f t="shared" si="2"/>
        <v>-195.18000000000018</v>
      </c>
      <c r="J35" s="3">
        <f t="shared" si="3"/>
        <v>1.1842344212548057</v>
      </c>
      <c r="K35" s="4" t="str">
        <f t="shared" ca="1" si="4"/>
        <v/>
      </c>
      <c r="L35" s="3">
        <f>VLOOKUP(A35,Index1!A:B,2,0)</f>
        <v>1713.986633178725</v>
      </c>
      <c r="M35" s="3">
        <f t="shared" si="5"/>
        <v>2.0660732943671589</v>
      </c>
      <c r="N35" s="3">
        <f t="shared" si="6"/>
        <v>-1182.764978826368</v>
      </c>
      <c r="O35" s="3">
        <f t="shared" si="7"/>
        <v>779.5087932317856</v>
      </c>
      <c r="P35" s="3">
        <f t="shared" si="8"/>
        <v>-403.25618559458235</v>
      </c>
      <c r="Q35" s="4" t="str">
        <f t="shared" ca="1" si="9"/>
        <v/>
      </c>
      <c r="R35" s="3">
        <f>VLOOKUP(A35,Index2!A:B,2,0)</f>
        <v>8466.3449999999993</v>
      </c>
      <c r="S35" s="3">
        <f t="shared" si="10"/>
        <v>1.5417047143720224</v>
      </c>
      <c r="T35" s="3">
        <f t="shared" si="11"/>
        <v>-882.5796978365521</v>
      </c>
      <c r="U35" s="3">
        <f t="shared" si="12"/>
        <v>581.66977168542041</v>
      </c>
      <c r="V35" s="3">
        <f t="shared" si="13"/>
        <v>-300.90992615113169</v>
      </c>
      <c r="W35" s="4" t="str">
        <f t="shared" ca="1" si="14"/>
        <v/>
      </c>
    </row>
    <row r="36" spans="1:23">
      <c r="A36" s="2">
        <f t="shared" si="16"/>
        <v>43190</v>
      </c>
      <c r="B36" s="2" t="s">
        <v>20</v>
      </c>
      <c r="C36" s="2" t="s">
        <v>21</v>
      </c>
      <c r="D36" s="3">
        <f>SUMIFS('USER INPUT'!$D:$D,'USER INPUT'!$C:$C,$C36,'USER INPUT'!$G:$G,$A36)</f>
        <v>3652.38</v>
      </c>
      <c r="E36" s="3">
        <f>SUMIFS('USER INPUT'!$E:$E,'USER INPUT'!$C:$C,$C36,'USER INPUT'!$G:$G,$A36)</f>
        <v>1686.29</v>
      </c>
      <c r="F36" s="3">
        <f>SUMIFS('USER INPUT'!$F:$F,'USER INPUT'!$C:$C,$C36,'USER INPUT'!$G:$G,$A36)</f>
        <v>2531.12</v>
      </c>
      <c r="G36" s="3">
        <f t="shared" si="0"/>
        <v>689.84999999999991</v>
      </c>
      <c r="H36" s="3">
        <f t="shared" si="1"/>
        <v>510.87999999999988</v>
      </c>
      <c r="I36" s="3">
        <f t="shared" si="2"/>
        <v>-178.97000000000003</v>
      </c>
      <c r="J36" s="3">
        <f t="shared" si="3"/>
        <v>1.1547018656328201</v>
      </c>
      <c r="K36" s="4" t="str">
        <f t="shared" ca="1" si="4"/>
        <v/>
      </c>
      <c r="L36" s="3">
        <f>VLOOKUP(A36,Index1!A:B,2,0)</f>
        <v>1991.2891417085411</v>
      </c>
      <c r="M36" s="3">
        <f t="shared" si="5"/>
        <v>1.7783565106343364</v>
      </c>
      <c r="N36" s="3">
        <f t="shared" si="6"/>
        <v>-1226.7992388610969</v>
      </c>
      <c r="O36" s="3">
        <f t="shared" si="7"/>
        <v>908.52677415286962</v>
      </c>
      <c r="P36" s="3">
        <f t="shared" si="8"/>
        <v>-318.27246470822729</v>
      </c>
      <c r="Q36" s="4" t="str">
        <f t="shared" ca="1" si="9"/>
        <v/>
      </c>
      <c r="R36" s="3">
        <f>VLOOKUP(A36,Index2!A:B,2,0)</f>
        <v>8368.8790000000008</v>
      </c>
      <c r="S36" s="3">
        <f t="shared" si="10"/>
        <v>1.5596597823914049</v>
      </c>
      <c r="T36" s="3">
        <f t="shared" si="11"/>
        <v>-1075.9313008827105</v>
      </c>
      <c r="U36" s="3">
        <f t="shared" si="12"/>
        <v>796.79898962812081</v>
      </c>
      <c r="V36" s="3">
        <f t="shared" si="13"/>
        <v>-279.13231125458969</v>
      </c>
      <c r="W36" s="4" t="str">
        <f t="shared" ca="1" si="14"/>
        <v/>
      </c>
    </row>
    <row r="37" spans="1:23">
      <c r="A37" s="2">
        <f t="shared" si="16"/>
        <v>43281</v>
      </c>
      <c r="B37" s="2" t="s">
        <v>20</v>
      </c>
      <c r="C37" s="2" t="s">
        <v>21</v>
      </c>
      <c r="D37" s="3">
        <f>SUMIFS('USER INPUT'!$D:$D,'USER INPUT'!$C:$C,$C37,'USER INPUT'!$G:$G,$A37)</f>
        <v>3957.99</v>
      </c>
      <c r="E37" s="3">
        <f>SUMIFS('USER INPUT'!$E:$E,'USER INPUT'!$C:$C,$C37,'USER INPUT'!$G:$G,$A37)</f>
        <v>1732.96</v>
      </c>
      <c r="F37" s="3">
        <f>SUMIFS('USER INPUT'!$F:$F,'USER INPUT'!$C:$C,$C37,'USER INPUT'!$G:$G,$A37)</f>
        <v>2882.77</v>
      </c>
      <c r="G37" s="3">
        <f t="shared" si="0"/>
        <v>305.60999999999967</v>
      </c>
      <c r="H37" s="3">
        <f t="shared" si="1"/>
        <v>46.670000000000073</v>
      </c>
      <c r="I37" s="3">
        <f t="shared" si="2"/>
        <v>-258.9399999999996</v>
      </c>
      <c r="J37" s="3">
        <f t="shared" si="3"/>
        <v>1.1661803086920381</v>
      </c>
      <c r="K37" s="4" t="str">
        <f t="shared" ca="1" si="4"/>
        <v/>
      </c>
      <c r="L37" s="3">
        <f>VLOOKUP(A37,Index1!A:B,2,0)</f>
        <v>1890.9011607318</v>
      </c>
      <c r="M37" s="3">
        <f t="shared" si="5"/>
        <v>1.8727694938546398</v>
      </c>
      <c r="N37" s="3">
        <f t="shared" si="6"/>
        <v>-572.33708501691581</v>
      </c>
      <c r="O37" s="3">
        <f t="shared" si="7"/>
        <v>87.402152278196169</v>
      </c>
      <c r="P37" s="3">
        <f t="shared" si="8"/>
        <v>-484.93493273871962</v>
      </c>
      <c r="Q37" s="4" t="str">
        <f t="shared" ca="1" si="9"/>
        <v/>
      </c>
      <c r="R37" s="3">
        <f>VLOOKUP(A37,Index2!A:B,2,0)</f>
        <v>8530.3539999999994</v>
      </c>
      <c r="S37" s="3">
        <f t="shared" si="10"/>
        <v>1.5301362639815417</v>
      </c>
      <c r="T37" s="3">
        <f t="shared" si="11"/>
        <v>-467.62494363539844</v>
      </c>
      <c r="U37" s="3">
        <f t="shared" si="12"/>
        <v>71.41145944001866</v>
      </c>
      <c r="V37" s="3">
        <f t="shared" si="13"/>
        <v>-396.21348419537981</v>
      </c>
      <c r="W37" s="4" t="str">
        <f t="shared" ca="1" si="14"/>
        <v/>
      </c>
    </row>
    <row r="38" spans="1:23">
      <c r="A38" s="2">
        <f t="shared" si="16"/>
        <v>43373</v>
      </c>
      <c r="B38" s="2" t="s">
        <v>20</v>
      </c>
      <c r="C38" s="2" t="s">
        <v>21</v>
      </c>
      <c r="D38" s="3">
        <f>SUMIFS('USER INPUT'!$D:$D,'USER INPUT'!$C:$C,$C38,'USER INPUT'!$G:$G,$A38)</f>
        <v>3977.9</v>
      </c>
      <c r="E38" s="3">
        <f>SUMIFS('USER INPUT'!$E:$E,'USER INPUT'!$C:$C,$C38,'USER INPUT'!$G:$G,$A38)</f>
        <v>1781.91</v>
      </c>
      <c r="F38" s="3">
        <f>SUMIFS('USER INPUT'!$F:$F,'USER INPUT'!$C:$C,$C38,'USER INPUT'!$G:$G,$A38)</f>
        <v>2830.74</v>
      </c>
      <c r="G38" s="3">
        <f t="shared" si="0"/>
        <v>19.910000000000309</v>
      </c>
      <c r="H38" s="3">
        <f t="shared" si="1"/>
        <v>48.950000000000045</v>
      </c>
      <c r="I38" s="3">
        <f t="shared" si="2"/>
        <v>29.039999999999736</v>
      </c>
      <c r="J38" s="3">
        <f t="shared" si="3"/>
        <v>1.1595691193845998</v>
      </c>
      <c r="K38" s="4" t="str">
        <f t="shared" ca="1" si="4"/>
        <v/>
      </c>
      <c r="L38" s="3">
        <f>VLOOKUP(A38,Index1!A:B,2,0)</f>
        <v>2212.3957081160333</v>
      </c>
      <c r="M38" s="3">
        <f t="shared" si="5"/>
        <v>1.6006277704852236</v>
      </c>
      <c r="N38" s="3">
        <f t="shared" si="6"/>
        <v>-31.868498910361296</v>
      </c>
      <c r="O38" s="3">
        <f t="shared" si="7"/>
        <v>78.350729365251766</v>
      </c>
      <c r="P38" s="3">
        <f t="shared" si="8"/>
        <v>46.48223045489047</v>
      </c>
      <c r="Q38" s="4" t="str">
        <f t="shared" ca="1" si="9"/>
        <v/>
      </c>
      <c r="R38" s="3">
        <f>VLOOKUP(A38,Index2!A:B,2,0)</f>
        <v>8965.2880000000005</v>
      </c>
      <c r="S38" s="3">
        <f t="shared" si="10"/>
        <v>1.4559045955913517</v>
      </c>
      <c r="T38" s="3">
        <f t="shared" si="11"/>
        <v>-28.987060498224263</v>
      </c>
      <c r="U38" s="3">
        <f t="shared" si="12"/>
        <v>71.266529954196727</v>
      </c>
      <c r="V38" s="3">
        <f t="shared" si="13"/>
        <v>42.27946945597246</v>
      </c>
      <c r="W38" s="4" t="str">
        <f t="shared" ca="1" si="14"/>
        <v/>
      </c>
    </row>
    <row r="39" spans="1:23">
      <c r="A39" s="2">
        <f t="shared" si="16"/>
        <v>43465</v>
      </c>
      <c r="B39" s="2" t="s">
        <v>20</v>
      </c>
      <c r="C39" s="2" t="s">
        <v>21</v>
      </c>
      <c r="D39" s="3">
        <f>SUMIFS('USER INPUT'!$D:$D,'USER INPUT'!$C:$C,$C39,'USER INPUT'!$G:$G,$A39)</f>
        <v>4131.96</v>
      </c>
      <c r="E39" s="3">
        <f>SUMIFS('USER INPUT'!$E:$E,'USER INPUT'!$C:$C,$C39,'USER INPUT'!$G:$G,$A39)</f>
        <v>1779.91</v>
      </c>
      <c r="F39" s="3">
        <f>SUMIFS('USER INPUT'!$F:$F,'USER INPUT'!$C:$C,$C39,'USER INPUT'!$G:$G,$A39)</f>
        <v>3032.9</v>
      </c>
      <c r="G39" s="3">
        <f t="shared" si="0"/>
        <v>154.05999999999995</v>
      </c>
      <c r="H39" s="3">
        <f t="shared" si="1"/>
        <v>0</v>
      </c>
      <c r="I39" s="3">
        <f t="shared" si="2"/>
        <v>-154.05999999999995</v>
      </c>
      <c r="J39" s="3">
        <f t="shared" si="3"/>
        <v>1.1647765225219993</v>
      </c>
      <c r="K39" s="4" t="str">
        <f t="shared" ca="1" si="4"/>
        <v/>
      </c>
      <c r="L39" s="3">
        <f>VLOOKUP(A39,Index1!A:B,2,0)</f>
        <v>2412.5812817398528</v>
      </c>
      <c r="M39" s="3">
        <f t="shared" si="5"/>
        <v>1.4678145919954508</v>
      </c>
      <c r="N39" s="3">
        <f t="shared" si="6"/>
        <v>-226.13151604281907</v>
      </c>
      <c r="O39" s="3">
        <f t="shared" si="7"/>
        <v>0</v>
      </c>
      <c r="P39" s="3">
        <f t="shared" si="8"/>
        <v>-226.13151604281907</v>
      </c>
      <c r="Q39" s="4" t="str">
        <f t="shared" ca="1" si="9"/>
        <v/>
      </c>
      <c r="R39" s="3">
        <f>VLOOKUP(A39,Index2!A:B,2,0)</f>
        <v>7771.71</v>
      </c>
      <c r="S39" s="3">
        <f t="shared" si="10"/>
        <v>1.679502194497736</v>
      </c>
      <c r="T39" s="3">
        <f t="shared" si="11"/>
        <v>-258.74410808432111</v>
      </c>
      <c r="U39" s="3">
        <f t="shared" si="12"/>
        <v>0</v>
      </c>
      <c r="V39" s="3">
        <f t="shared" si="13"/>
        <v>-258.74410808432111</v>
      </c>
      <c r="W39" s="4" t="str">
        <f t="shared" ca="1" si="14"/>
        <v/>
      </c>
    </row>
    <row r="40" spans="1:23">
      <c r="A40" s="2">
        <f t="shared" si="16"/>
        <v>43555</v>
      </c>
      <c r="B40" s="2" t="s">
        <v>20</v>
      </c>
      <c r="C40" s="2" t="s">
        <v>21</v>
      </c>
      <c r="D40" s="3">
        <f>SUMIFS('USER INPUT'!$D:$D,'USER INPUT'!$C:$C,$C40,'USER INPUT'!$G:$G,$A40)</f>
        <v>4145.97</v>
      </c>
      <c r="E40" s="3">
        <f>SUMIFS('USER INPUT'!$E:$E,'USER INPUT'!$C:$C,$C40,'USER INPUT'!$G:$G,$A40)</f>
        <v>2234.61</v>
      </c>
      <c r="F40" s="3">
        <f>SUMIFS('USER INPUT'!$F:$F,'USER INPUT'!$C:$C,$C40,'USER INPUT'!$G:$G,$A40)</f>
        <v>2774.67</v>
      </c>
      <c r="G40" s="3">
        <f t="shared" si="0"/>
        <v>14.010000000000218</v>
      </c>
      <c r="H40" s="3">
        <f t="shared" si="1"/>
        <v>454.70000000000005</v>
      </c>
      <c r="I40" s="3">
        <f t="shared" si="2"/>
        <v>440.68999999999983</v>
      </c>
      <c r="J40" s="3">
        <f t="shared" si="3"/>
        <v>1.2082287136665244</v>
      </c>
      <c r="K40" s="4" t="str">
        <f t="shared" ca="1" si="4"/>
        <v/>
      </c>
      <c r="L40" s="3">
        <f>VLOOKUP(A40,Index1!A:B,2,0)</f>
        <v>2378.6863834876817</v>
      </c>
      <c r="M40" s="3">
        <f t="shared" si="5"/>
        <v>1.4887300967017885</v>
      </c>
      <c r="N40" s="3">
        <f t="shared" si="6"/>
        <v>-20.857108654792381</v>
      </c>
      <c r="O40" s="3">
        <f t="shared" si="7"/>
        <v>676.92557497030327</v>
      </c>
      <c r="P40" s="3">
        <f t="shared" si="8"/>
        <v>656.06846631551093</v>
      </c>
      <c r="Q40" s="4" t="str">
        <f t="shared" ca="1" si="9"/>
        <v/>
      </c>
      <c r="R40" s="3">
        <f>VLOOKUP(A40,Index2!A:B,2,0)</f>
        <v>8754.4889999999996</v>
      </c>
      <c r="S40" s="3">
        <f t="shared" si="10"/>
        <v>1.4909612657003739</v>
      </c>
      <c r="T40" s="3">
        <f t="shared" si="11"/>
        <v>-20.888367332462565</v>
      </c>
      <c r="U40" s="3">
        <f t="shared" si="12"/>
        <v>677.94008751396007</v>
      </c>
      <c r="V40" s="3">
        <f t="shared" si="13"/>
        <v>657.05172018149756</v>
      </c>
      <c r="W40" s="4" t="str">
        <f t="shared" ca="1" si="14"/>
        <v/>
      </c>
    </row>
    <row r="41" spans="1:23">
      <c r="A41" s="2">
        <f t="shared" si="16"/>
        <v>43646</v>
      </c>
      <c r="B41" s="2" t="s">
        <v>20</v>
      </c>
      <c r="C41" s="2" t="s">
        <v>21</v>
      </c>
      <c r="D41" s="3">
        <f>SUMIFS('USER INPUT'!$D:$D,'USER INPUT'!$C:$C,$C41,'USER INPUT'!$G:$G,$A41)</f>
        <v>4438.92</v>
      </c>
      <c r="E41" s="3">
        <f>SUMIFS('USER INPUT'!$E:$E,'USER INPUT'!$C:$C,$C41,'USER INPUT'!$G:$G,$A41)</f>
        <v>2240.81</v>
      </c>
      <c r="F41" s="3">
        <f>SUMIFS('USER INPUT'!$F:$F,'USER INPUT'!$C:$C,$C41,'USER INPUT'!$G:$G,$A41)</f>
        <v>3140.76</v>
      </c>
      <c r="G41" s="3">
        <f t="shared" si="0"/>
        <v>292.94999999999982</v>
      </c>
      <c r="H41" s="3">
        <f t="shared" si="1"/>
        <v>6.1999999999998181</v>
      </c>
      <c r="I41" s="3">
        <f t="shared" si="2"/>
        <v>-286.75</v>
      </c>
      <c r="J41" s="3">
        <f t="shared" si="3"/>
        <v>1.2123602137456857</v>
      </c>
      <c r="K41" s="4" t="str">
        <f t="shared" ca="1" si="4"/>
        <v/>
      </c>
      <c r="L41" s="3">
        <f>VLOOKUP(A41,Index1!A:B,2,0)</f>
        <v>2550.3958025329975</v>
      </c>
      <c r="M41" s="3">
        <f t="shared" si="5"/>
        <v>1.3884989954091751</v>
      </c>
      <c r="N41" s="3">
        <f t="shared" si="6"/>
        <v>-406.76078070511761</v>
      </c>
      <c r="O41" s="3">
        <f t="shared" si="7"/>
        <v>8.6086937715366325</v>
      </c>
      <c r="P41" s="3">
        <f t="shared" si="8"/>
        <v>-398.15208693358096</v>
      </c>
      <c r="Q41" s="4" t="str">
        <f t="shared" ca="1" si="9"/>
        <v/>
      </c>
      <c r="R41" s="3">
        <f>VLOOKUP(A41,Index2!A:B,2,0)</f>
        <v>9122.09</v>
      </c>
      <c r="S41" s="3">
        <f t="shared" si="10"/>
        <v>1.4308786692523314</v>
      </c>
      <c r="T41" s="3">
        <f t="shared" si="11"/>
        <v>-419.17590615747025</v>
      </c>
      <c r="U41" s="3">
        <f t="shared" si="12"/>
        <v>8.8714477493641954</v>
      </c>
      <c r="V41" s="3">
        <f t="shared" si="13"/>
        <v>-410.30445840810603</v>
      </c>
      <c r="W41" s="4" t="str">
        <f t="shared" ca="1" si="14"/>
        <v/>
      </c>
    </row>
    <row r="42" spans="1:23">
      <c r="A42" s="2">
        <f t="shared" si="16"/>
        <v>43738</v>
      </c>
      <c r="B42" s="2" t="s">
        <v>20</v>
      </c>
      <c r="C42" s="2" t="s">
        <v>21</v>
      </c>
      <c r="D42" s="3">
        <f>SUMIFS('USER INPUT'!$D:$D,'USER INPUT'!$C:$C,$C42,'USER INPUT'!$G:$G,$A42)</f>
        <v>4341.2</v>
      </c>
      <c r="E42" s="3">
        <f>SUMIFS('USER INPUT'!$E:$E,'USER INPUT'!$C:$C,$C42,'USER INPUT'!$G:$G,$A42)</f>
        <v>2364.1</v>
      </c>
      <c r="F42" s="3">
        <f>SUMIFS('USER INPUT'!$F:$F,'USER INPUT'!$C:$C,$C42,'USER INPUT'!$G:$G,$A42)</f>
        <v>2991.8</v>
      </c>
      <c r="G42" s="3">
        <f t="shared" si="0"/>
        <v>0</v>
      </c>
      <c r="H42" s="3">
        <f t="shared" si="1"/>
        <v>123.28999999999996</v>
      </c>
      <c r="I42" s="3">
        <f t="shared" si="2"/>
        <v>123.28999999999996</v>
      </c>
      <c r="J42" s="3">
        <f t="shared" si="3"/>
        <v>1.233737215516447</v>
      </c>
      <c r="K42" s="4" t="str">
        <f t="shared" ca="1" si="4"/>
        <v/>
      </c>
      <c r="L42" s="3">
        <f>VLOOKUP(A42,Index1!A:B,2,0)</f>
        <v>2667.7174076911901</v>
      </c>
      <c r="M42" s="3">
        <f t="shared" si="5"/>
        <v>1.327435207156233</v>
      </c>
      <c r="N42" s="3">
        <f t="shared" si="6"/>
        <v>0</v>
      </c>
      <c r="O42" s="3">
        <f t="shared" si="7"/>
        <v>163.65948669029191</v>
      </c>
      <c r="P42" s="3">
        <f t="shared" si="8"/>
        <v>163.65948669029191</v>
      </c>
      <c r="Q42" s="4" t="str">
        <f t="shared" ca="1" si="9"/>
        <v/>
      </c>
      <c r="R42" s="3">
        <f>VLOOKUP(A42,Index2!A:B,2,0)</f>
        <v>9182.1679999999997</v>
      </c>
      <c r="S42" s="3">
        <f t="shared" si="10"/>
        <v>1.4215165742992286</v>
      </c>
      <c r="T42" s="3">
        <f t="shared" si="11"/>
        <v>0</v>
      </c>
      <c r="U42" s="3">
        <f t="shared" si="12"/>
        <v>175.25877844535185</v>
      </c>
      <c r="V42" s="3">
        <f t="shared" si="13"/>
        <v>175.25877844535185</v>
      </c>
      <c r="W42" s="4" t="str">
        <f t="shared" ca="1" si="14"/>
        <v/>
      </c>
    </row>
    <row r="43" spans="1:23">
      <c r="A43" s="2">
        <f t="shared" si="16"/>
        <v>43830</v>
      </c>
      <c r="B43" s="2" t="s">
        <v>20</v>
      </c>
      <c r="C43" s="2" t="s">
        <v>21</v>
      </c>
      <c r="D43" s="3">
        <f>SUMIFS('USER INPUT'!$D:$D,'USER INPUT'!$C:$C,$C43,'USER INPUT'!$G:$G,$A43)</f>
        <v>4527.87</v>
      </c>
      <c r="E43" s="3">
        <f>SUMIFS('USER INPUT'!$E:$E,'USER INPUT'!$C:$C,$C43,'USER INPUT'!$G:$G,$A43)</f>
        <v>2108.4699999999998</v>
      </c>
      <c r="F43" s="3">
        <f>SUMIFS('USER INPUT'!$F:$F,'USER INPUT'!$C:$C,$C43,'USER INPUT'!$G:$G,$A43)</f>
        <v>3290.78</v>
      </c>
      <c r="G43" s="3">
        <f t="shared" si="0"/>
        <v>186.67000000000007</v>
      </c>
      <c r="H43" s="3">
        <f t="shared" si="1"/>
        <v>0</v>
      </c>
      <c r="I43" s="3">
        <f t="shared" si="2"/>
        <v>-186.67000000000007</v>
      </c>
      <c r="J43" s="3">
        <f t="shared" si="3"/>
        <v>1.1924481047379893</v>
      </c>
      <c r="K43" s="4" t="str">
        <f t="shared" ca="1" si="4"/>
        <v/>
      </c>
      <c r="L43" s="3">
        <f>VLOOKUP(A43,Index1!A:B,2,0)</f>
        <v>2902.7017457407442</v>
      </c>
      <c r="M43" s="3">
        <f t="shared" si="5"/>
        <v>1.2199744651371871</v>
      </c>
      <c r="N43" s="3">
        <f t="shared" si="6"/>
        <v>-227.7326334071588</v>
      </c>
      <c r="O43" s="3">
        <f t="shared" si="7"/>
        <v>0</v>
      </c>
      <c r="P43" s="3">
        <f t="shared" si="8"/>
        <v>-227.7326334071588</v>
      </c>
      <c r="Q43" s="4" t="str">
        <f t="shared" ca="1" si="9"/>
        <v/>
      </c>
      <c r="R43" s="3">
        <f>VLOOKUP(A43,Index2!A:B,2,0)</f>
        <v>9979.0339999999997</v>
      </c>
      <c r="S43" s="3">
        <f t="shared" si="10"/>
        <v>1.3080027585836465</v>
      </c>
      <c r="T43" s="3">
        <f t="shared" si="11"/>
        <v>-244.16487494480938</v>
      </c>
      <c r="U43" s="3">
        <f t="shared" si="12"/>
        <v>0</v>
      </c>
      <c r="V43" s="3">
        <f t="shared" si="13"/>
        <v>-244.16487494480938</v>
      </c>
      <c r="W43" s="4" t="str">
        <f t="shared" ca="1" si="14"/>
        <v/>
      </c>
    </row>
    <row r="44" spans="1:23">
      <c r="A44" s="2">
        <f t="shared" si="16"/>
        <v>43921</v>
      </c>
      <c r="B44" s="2" t="s">
        <v>20</v>
      </c>
      <c r="C44" s="2" t="s">
        <v>21</v>
      </c>
      <c r="D44" s="3">
        <f>SUMIFS('USER INPUT'!$D:$D,'USER INPUT'!$C:$C,$C44,'USER INPUT'!$G:$G,$A44)</f>
        <v>4596.59</v>
      </c>
      <c r="E44" s="3">
        <f>SUMIFS('USER INPUT'!$E:$E,'USER INPUT'!$C:$C,$C44,'USER INPUT'!$G:$G,$A44)</f>
        <v>2513.87</v>
      </c>
      <c r="F44" s="3">
        <f>SUMIFS('USER INPUT'!$F:$F,'USER INPUT'!$C:$C,$C44,'USER INPUT'!$G:$G,$A44)</f>
        <v>3154.89</v>
      </c>
      <c r="G44" s="3">
        <f t="shared" si="0"/>
        <v>68.720000000000255</v>
      </c>
      <c r="H44" s="3">
        <f t="shared" si="1"/>
        <v>405.40000000000009</v>
      </c>
      <c r="I44" s="3">
        <f t="shared" si="2"/>
        <v>336.67999999999984</v>
      </c>
      <c r="J44" s="3">
        <f t="shared" si="3"/>
        <v>1.2332533465025159</v>
      </c>
      <c r="K44" s="4" t="str">
        <f t="shared" ca="1" si="4"/>
        <v/>
      </c>
      <c r="L44" s="3">
        <f>VLOOKUP(A44,Index1!A:B,2,0)</f>
        <v>3196.4339652722742</v>
      </c>
      <c r="M44" s="3">
        <f t="shared" si="5"/>
        <v>1.1078664687544078</v>
      </c>
      <c r="N44" s="3">
        <f t="shared" si="6"/>
        <v>-76.132583732803184</v>
      </c>
      <c r="O44" s="3">
        <f t="shared" si="7"/>
        <v>449.129066433037</v>
      </c>
      <c r="P44" s="3">
        <f t="shared" si="8"/>
        <v>372.9964827002338</v>
      </c>
      <c r="Q44" s="4" t="str">
        <f t="shared" ca="1" si="9"/>
        <v/>
      </c>
      <c r="R44" s="3">
        <f>VLOOKUP(A44,Index2!A:B,2,0)</f>
        <v>7890.1809999999996</v>
      </c>
      <c r="S44" s="3">
        <f t="shared" si="10"/>
        <v>1.6542844834611525</v>
      </c>
      <c r="T44" s="3">
        <f t="shared" si="11"/>
        <v>-113.68242970345082</v>
      </c>
      <c r="U44" s="3">
        <f t="shared" si="12"/>
        <v>670.64692959515139</v>
      </c>
      <c r="V44" s="3">
        <f t="shared" si="13"/>
        <v>556.9644998917006</v>
      </c>
      <c r="W44" s="4" t="str">
        <f t="shared" ca="1" si="14"/>
        <v/>
      </c>
    </row>
    <row r="45" spans="1:23">
      <c r="A45" s="2">
        <f t="shared" si="16"/>
        <v>44012</v>
      </c>
      <c r="B45" s="2" t="s">
        <v>20</v>
      </c>
      <c r="C45" s="2" t="s">
        <v>21</v>
      </c>
      <c r="D45" s="3">
        <f>SUMIFS('USER INPUT'!$D:$D,'USER INPUT'!$C:$C,$C45,'USER INPUT'!$G:$G,$A45)</f>
        <v>4582.1400000000003</v>
      </c>
      <c r="E45" s="3">
        <f>SUMIFS('USER INPUT'!$E:$E,'USER INPUT'!$C:$C,$C45,'USER INPUT'!$G:$G,$A45)</f>
        <v>2499.52</v>
      </c>
      <c r="F45" s="3">
        <f>SUMIFS('USER INPUT'!$F:$F,'USER INPUT'!$C:$C,$C45,'USER INPUT'!$G:$G,$A45)</f>
        <v>3290.43</v>
      </c>
      <c r="G45" s="3">
        <f t="shared" si="0"/>
        <v>0</v>
      </c>
      <c r="H45" s="3">
        <f t="shared" si="1"/>
        <v>0</v>
      </c>
      <c r="I45" s="3">
        <f t="shared" si="2"/>
        <v>0</v>
      </c>
      <c r="J45" s="3">
        <f t="shared" si="3"/>
        <v>1.2635908112803187</v>
      </c>
      <c r="K45" s="4" t="str">
        <f t="shared" ca="1" si="4"/>
        <v/>
      </c>
      <c r="L45" s="3">
        <f>VLOOKUP(A45,Index1!A:B,2,0)</f>
        <v>3445.7189326567432</v>
      </c>
      <c r="M45" s="3">
        <f t="shared" si="5"/>
        <v>1.0277164443538827</v>
      </c>
      <c r="N45" s="3">
        <f t="shared" si="6"/>
        <v>0</v>
      </c>
      <c r="O45" s="3">
        <f t="shared" si="7"/>
        <v>0</v>
      </c>
      <c r="P45" s="3">
        <f t="shared" si="8"/>
        <v>0</v>
      </c>
      <c r="Q45" s="4" t="str">
        <f t="shared" ca="1" si="9"/>
        <v/>
      </c>
      <c r="R45" s="3">
        <f>VLOOKUP(A45,Index2!A:B,2,0)</f>
        <v>9432.107</v>
      </c>
      <c r="S45" s="3">
        <f t="shared" si="10"/>
        <v>1.3838481688131823</v>
      </c>
      <c r="T45" s="3">
        <f t="shared" si="11"/>
        <v>0</v>
      </c>
      <c r="U45" s="3">
        <f t="shared" si="12"/>
        <v>0</v>
      </c>
      <c r="V45" s="3">
        <f t="shared" si="13"/>
        <v>0</v>
      </c>
      <c r="W45" s="4" t="str">
        <f t="shared" ca="1" si="14"/>
        <v/>
      </c>
    </row>
    <row r="46" spans="1:23">
      <c r="A46" s="2">
        <f t="shared" si="16"/>
        <v>44104</v>
      </c>
      <c r="B46" s="2" t="s">
        <v>20</v>
      </c>
      <c r="C46" s="2" t="s">
        <v>21</v>
      </c>
      <c r="D46" s="3">
        <f>SUMIFS('USER INPUT'!$D:$D,'USER INPUT'!$C:$C,$C46,'USER INPUT'!$G:$G,$A46)</f>
        <v>4618.6000000000004</v>
      </c>
      <c r="E46" s="3">
        <f>SUMIFS('USER INPUT'!$E:$E,'USER INPUT'!$C:$C,$C46,'USER INPUT'!$G:$G,$A46)</f>
        <v>2500.46</v>
      </c>
      <c r="F46" s="3">
        <f>SUMIFS('USER INPUT'!$F:$F,'USER INPUT'!$C:$C,$C46,'USER INPUT'!$G:$G,$A46)</f>
        <v>3410.38</v>
      </c>
      <c r="G46" s="3">
        <f t="shared" si="0"/>
        <v>36.460000000000036</v>
      </c>
      <c r="H46" s="3">
        <f t="shared" si="1"/>
        <v>0.94000000000005457</v>
      </c>
      <c r="I46" s="3">
        <f t="shared" si="2"/>
        <v>-35.519999999999982</v>
      </c>
      <c r="J46" s="3">
        <f t="shared" si="3"/>
        <v>1.2797904126791668</v>
      </c>
      <c r="K46" s="4" t="str">
        <f t="shared" ca="1" si="4"/>
        <v/>
      </c>
      <c r="L46" s="3">
        <f>VLOOKUP(A46,Index1!A:B,2,0)</f>
        <v>2791.1117170026282</v>
      </c>
      <c r="M46" s="3">
        <f t="shared" si="5"/>
        <v>1.2687496484432226</v>
      </c>
      <c r="N46" s="3">
        <f t="shared" si="6"/>
        <v>-46.258612182239943</v>
      </c>
      <c r="O46" s="3">
        <f t="shared" si="7"/>
        <v>1.1926246695366984</v>
      </c>
      <c r="P46" s="3">
        <f t="shared" si="8"/>
        <v>-45.065987512703245</v>
      </c>
      <c r="Q46" s="4" t="str">
        <f t="shared" ca="1" si="9"/>
        <v/>
      </c>
      <c r="R46" s="3">
        <f>VLOOKUP(A46,Index2!A:B,2,0)</f>
        <v>10191.079</v>
      </c>
      <c r="S46" s="3">
        <f t="shared" si="10"/>
        <v>1.280787245393741</v>
      </c>
      <c r="T46" s="3">
        <f t="shared" si="11"/>
        <v>-46.697502967055847</v>
      </c>
      <c r="U46" s="3">
        <f t="shared" si="12"/>
        <v>1.2039400106701865</v>
      </c>
      <c r="V46" s="3">
        <f t="shared" si="13"/>
        <v>-45.493562956385659</v>
      </c>
      <c r="W46" s="4" t="str">
        <f t="shared" ca="1" si="14"/>
        <v/>
      </c>
    </row>
    <row r="47" spans="1:23">
      <c r="A47" s="2">
        <f t="shared" si="16"/>
        <v>44196</v>
      </c>
      <c r="B47" s="2" t="s">
        <v>20</v>
      </c>
      <c r="C47" s="2" t="s">
        <v>21</v>
      </c>
      <c r="D47" s="3">
        <f>SUMIFS('USER INPUT'!$D:$D,'USER INPUT'!$C:$C,$C47,'USER INPUT'!$G:$G,$A47)</f>
        <v>4645.71</v>
      </c>
      <c r="E47" s="3">
        <f>SUMIFS('USER INPUT'!$E:$E,'USER INPUT'!$C:$C,$C47,'USER INPUT'!$G:$G,$A47)</f>
        <v>2502.33</v>
      </c>
      <c r="F47" s="3">
        <f>SUMIFS('USER INPUT'!$F:$F,'USER INPUT'!$C:$C,$C47,'USER INPUT'!$G:$G,$A47)</f>
        <v>3870.38</v>
      </c>
      <c r="G47" s="3">
        <f t="shared" si="0"/>
        <v>27.109999999999673</v>
      </c>
      <c r="H47" s="3">
        <f t="shared" si="1"/>
        <v>1.8699999999998909</v>
      </c>
      <c r="I47" s="3">
        <f t="shared" si="2"/>
        <v>-25.239999999999782</v>
      </c>
      <c r="J47" s="3">
        <f t="shared" si="3"/>
        <v>1.371740810339001</v>
      </c>
      <c r="K47" s="4" t="str">
        <f t="shared" ca="1" si="4"/>
        <v/>
      </c>
      <c r="L47" s="3">
        <f>VLOOKUP(A47,Index1!A:B,2,0)</f>
        <v>2865.5843366693543</v>
      </c>
      <c r="M47" s="3">
        <f t="shared" si="5"/>
        <v>1.2357765794563136</v>
      </c>
      <c r="N47" s="3">
        <f t="shared" si="6"/>
        <v>-33.501903069060255</v>
      </c>
      <c r="O47" s="3">
        <f t="shared" si="7"/>
        <v>2.3109022035831717</v>
      </c>
      <c r="P47" s="3">
        <f t="shared" si="8"/>
        <v>-31.191000865477083</v>
      </c>
      <c r="Q47" s="4" t="str">
        <f t="shared" ca="1" si="9"/>
        <v/>
      </c>
      <c r="R47" s="3">
        <f>VLOOKUP(A47,Index2!A:B,2,0)</f>
        <v>11625.199000000001</v>
      </c>
      <c r="S47" s="3">
        <f t="shared" si="10"/>
        <v>1.1227854250064879</v>
      </c>
      <c r="T47" s="3">
        <f t="shared" si="11"/>
        <v>-30.438712871925521</v>
      </c>
      <c r="U47" s="3">
        <f t="shared" si="12"/>
        <v>2.0996087447620098</v>
      </c>
      <c r="V47" s="3">
        <f t="shared" si="13"/>
        <v>-28.339104127163512</v>
      </c>
      <c r="W47" s="4" t="str">
        <f t="shared" ca="1" si="14"/>
        <v/>
      </c>
    </row>
    <row r="48" spans="1:23">
      <c r="A48" s="2">
        <f t="shared" si="16"/>
        <v>44286</v>
      </c>
      <c r="B48" s="2" t="s">
        <v>20</v>
      </c>
      <c r="C48" s="2" t="s">
        <v>21</v>
      </c>
      <c r="D48" s="3">
        <f>SUMIFS('USER INPUT'!$D:$D,'USER INPUT'!$C:$C,$C48,'USER INPUT'!$G:$G,$A48)</f>
        <v>4634.51</v>
      </c>
      <c r="E48" s="3">
        <f>SUMIFS('USER INPUT'!$E:$E,'USER INPUT'!$C:$C,$C48,'USER INPUT'!$G:$G,$A48)</f>
        <v>2106.08</v>
      </c>
      <c r="F48" s="3">
        <f>SUMIFS('USER INPUT'!$F:$F,'USER INPUT'!$C:$C,$C48,'USER INPUT'!$G:$G,$A48)</f>
        <v>4090.16</v>
      </c>
      <c r="G48" s="3">
        <f t="shared" si="0"/>
        <v>0</v>
      </c>
      <c r="H48" s="3">
        <f t="shared" si="1"/>
        <v>0</v>
      </c>
      <c r="I48" s="3">
        <f t="shared" si="2"/>
        <v>0</v>
      </c>
      <c r="J48" s="3">
        <f t="shared" si="3"/>
        <v>1.3369784507963085</v>
      </c>
      <c r="K48" s="4" t="str">
        <f t="shared" ca="1" si="4"/>
        <v/>
      </c>
      <c r="L48" s="3">
        <f>VLOOKUP(A48,Index1!A:B,2,0)</f>
        <v>2800.7361184999522</v>
      </c>
      <c r="M48" s="3">
        <f t="shared" si="5"/>
        <v>1.2643897389410212</v>
      </c>
      <c r="N48" s="3">
        <f t="shared" si="6"/>
        <v>0</v>
      </c>
      <c r="O48" s="3">
        <f t="shared" si="7"/>
        <v>0</v>
      </c>
      <c r="P48" s="3">
        <f t="shared" si="8"/>
        <v>0</v>
      </c>
      <c r="Q48" s="4" t="str">
        <f t="shared" ca="1" si="9"/>
        <v/>
      </c>
      <c r="R48" s="3">
        <f>VLOOKUP(A48,Index2!A:B,2,0)</f>
        <v>12211.116</v>
      </c>
      <c r="S48" s="3">
        <f t="shared" si="10"/>
        <v>1.0689116375603998</v>
      </c>
      <c r="T48" s="3">
        <f t="shared" si="11"/>
        <v>0</v>
      </c>
      <c r="U48" s="3">
        <f t="shared" si="12"/>
        <v>0</v>
      </c>
      <c r="V48" s="3">
        <f t="shared" si="13"/>
        <v>0</v>
      </c>
      <c r="W48" s="4" t="str">
        <f t="shared" ca="1" si="14"/>
        <v/>
      </c>
    </row>
    <row r="49" spans="1:23">
      <c r="A49" s="2">
        <f t="shared" si="16"/>
        <v>44377</v>
      </c>
      <c r="B49" s="2" t="s">
        <v>20</v>
      </c>
      <c r="C49" s="2" t="s">
        <v>21</v>
      </c>
      <c r="D49" s="3">
        <f>SUMIFS('USER INPUT'!$D:$D,'USER INPUT'!$C:$C,$C49,'USER INPUT'!$G:$G,$A49)</f>
        <v>4659.7299999999996</v>
      </c>
      <c r="E49" s="3">
        <f>SUMIFS('USER INPUT'!$E:$E,'USER INPUT'!$C:$C,$C49,'USER INPUT'!$G:$G,$A49)</f>
        <v>3089.35</v>
      </c>
      <c r="F49" s="3">
        <f>SUMIFS('USER INPUT'!$F:$F,'USER INPUT'!$C:$C,$C49,'USER INPUT'!$G:$G,$A49)</f>
        <v>3578.39</v>
      </c>
      <c r="G49" s="3">
        <f t="shared" si="0"/>
        <v>25.219999999999345</v>
      </c>
      <c r="H49" s="3">
        <f t="shared" si="1"/>
        <v>983.27</v>
      </c>
      <c r="I49" s="3">
        <f t="shared" si="2"/>
        <v>958.05000000000064</v>
      </c>
      <c r="J49" s="3">
        <f t="shared" si="3"/>
        <v>1.4309284014309842</v>
      </c>
      <c r="K49" s="4" t="str">
        <f t="shared" ca="1" si="4"/>
        <v/>
      </c>
      <c r="L49" s="3">
        <f>VLOOKUP(A49,Index1!A:B,2,0)</f>
        <v>3153.4913858485938</v>
      </c>
      <c r="M49" s="3">
        <f t="shared" si="5"/>
        <v>1.1229528089419254</v>
      </c>
      <c r="N49" s="3">
        <f t="shared" si="6"/>
        <v>-28.320869841514622</v>
      </c>
      <c r="O49" s="3">
        <f t="shared" si="7"/>
        <v>1104.165808448327</v>
      </c>
      <c r="P49" s="3">
        <f t="shared" si="8"/>
        <v>1075.8449386068123</v>
      </c>
      <c r="Q49" s="4" t="str">
        <f t="shared" ca="1" si="9"/>
        <v/>
      </c>
      <c r="R49" s="3">
        <f>VLOOKUP(A49,Index2!A:B,2,0)</f>
        <v>13174.251</v>
      </c>
      <c r="S49" s="3">
        <f t="shared" si="10"/>
        <v>0.99076630618317496</v>
      </c>
      <c r="T49" s="3">
        <f t="shared" si="11"/>
        <v>-24.987126241939023</v>
      </c>
      <c r="U49" s="3">
        <f t="shared" si="12"/>
        <v>974.19078588073046</v>
      </c>
      <c r="V49" s="3">
        <f t="shared" si="13"/>
        <v>949.20365963879146</v>
      </c>
      <c r="W49" s="4" t="str">
        <f t="shared" ca="1" si="14"/>
        <v/>
      </c>
    </row>
    <row r="50" spans="1:23">
      <c r="A50" s="2">
        <f t="shared" si="16"/>
        <v>44469</v>
      </c>
      <c r="B50" s="2" t="s">
        <v>20</v>
      </c>
      <c r="C50" s="2" t="s">
        <v>21</v>
      </c>
      <c r="D50" s="3">
        <f>SUMIFS('USER INPUT'!$D:$D,'USER INPUT'!$C:$C,$C50,'USER INPUT'!$G:$G,$A50)</f>
        <v>4665.34</v>
      </c>
      <c r="E50" s="3">
        <f>SUMIFS('USER INPUT'!$E:$E,'USER INPUT'!$C:$C,$C50,'USER INPUT'!$G:$G,$A50)</f>
        <v>3274.43</v>
      </c>
      <c r="F50" s="3">
        <f>SUMIFS('USER INPUT'!$F:$F,'USER INPUT'!$C:$C,$C50,'USER INPUT'!$G:$G,$A50)</f>
        <v>3369.62</v>
      </c>
      <c r="G50" s="3">
        <f t="shared" si="0"/>
        <v>5.6100000000005821</v>
      </c>
      <c r="H50" s="3">
        <f t="shared" si="1"/>
        <v>185.07999999999993</v>
      </c>
      <c r="I50" s="3">
        <f t="shared" si="2"/>
        <v>179.46999999999935</v>
      </c>
      <c r="J50" s="3">
        <f t="shared" si="3"/>
        <v>1.4241298597744214</v>
      </c>
      <c r="K50" s="4" t="str">
        <f t="shared" ca="1" si="4"/>
        <v/>
      </c>
      <c r="L50" s="3">
        <f>VLOOKUP(A50,Index1!A:B,2,0)</f>
        <v>3499.7475012856594</v>
      </c>
      <c r="M50" s="3">
        <f t="shared" si="5"/>
        <v>1.0118507144906734</v>
      </c>
      <c r="N50" s="3">
        <f t="shared" si="6"/>
        <v>-5.6764825082932671</v>
      </c>
      <c r="O50" s="3">
        <f t="shared" si="7"/>
        <v>187.27333023793378</v>
      </c>
      <c r="P50" s="3">
        <f t="shared" si="8"/>
        <v>181.5968477296405</v>
      </c>
      <c r="Q50" s="4" t="str">
        <f t="shared" ca="1" si="9"/>
        <v/>
      </c>
      <c r="R50" s="3">
        <f>VLOOKUP(A50,Index2!A:B,2,0)</f>
        <v>13186.527</v>
      </c>
      <c r="S50" s="3">
        <f t="shared" si="10"/>
        <v>0.98984395208837017</v>
      </c>
      <c r="T50" s="3">
        <f t="shared" si="11"/>
        <v>-5.5530245712163326</v>
      </c>
      <c r="U50" s="3">
        <f t="shared" si="12"/>
        <v>183.20031865251548</v>
      </c>
      <c r="V50" s="3">
        <f t="shared" si="13"/>
        <v>177.64729408129915</v>
      </c>
      <c r="W50" s="4" t="str">
        <f t="shared" ca="1" si="14"/>
        <v/>
      </c>
    </row>
    <row r="51" spans="1:23">
      <c r="A51" s="2">
        <f t="shared" si="16"/>
        <v>44561</v>
      </c>
      <c r="B51" s="2" t="s">
        <v>20</v>
      </c>
      <c r="C51" s="2" t="s">
        <v>21</v>
      </c>
      <c r="D51" s="3">
        <f>SUMIFS('USER INPUT'!$D:$D,'USER INPUT'!$C:$C,$C51,'USER INPUT'!$G:$G,$A51)</f>
        <v>4692.54</v>
      </c>
      <c r="E51" s="3">
        <f>SUMIFS('USER INPUT'!$E:$E,'USER INPUT'!$C:$C,$C51,'USER INPUT'!$G:$G,$A51)</f>
        <v>3529.04</v>
      </c>
      <c r="F51" s="3">
        <f>SUMIFS('USER INPUT'!$F:$F,'USER INPUT'!$C:$C,$C51,'USER INPUT'!$G:$G,$A51)</f>
        <v>3325.56</v>
      </c>
      <c r="G51" s="3">
        <f t="shared" si="0"/>
        <v>27.199999999999818</v>
      </c>
      <c r="H51" s="3">
        <f t="shared" si="1"/>
        <v>254.61000000000013</v>
      </c>
      <c r="I51" s="3">
        <f t="shared" si="2"/>
        <v>227.41000000000031</v>
      </c>
      <c r="J51" s="3">
        <f t="shared" si="3"/>
        <v>1.4607440746376164</v>
      </c>
      <c r="K51" s="4" t="str">
        <f t="shared" ca="1" si="4"/>
        <v/>
      </c>
      <c r="L51" s="3">
        <f>VLOOKUP(A51,Index1!A:B,2,0)</f>
        <v>3396.0103882593921</v>
      </c>
      <c r="M51" s="3">
        <f t="shared" si="5"/>
        <v>1.0427594750462112</v>
      </c>
      <c r="N51" s="3">
        <f t="shared" si="6"/>
        <v>-28.363057721256755</v>
      </c>
      <c r="O51" s="3">
        <f t="shared" si="7"/>
        <v>265.49698994151601</v>
      </c>
      <c r="P51" s="3">
        <f t="shared" si="8"/>
        <v>237.13393222025925</v>
      </c>
      <c r="Q51" s="4" t="str">
        <f t="shared" ca="1" si="9"/>
        <v/>
      </c>
      <c r="R51" s="3">
        <f>VLOOKUP(A51,Index2!A:B,2,0)</f>
        <v>14223.137000000001</v>
      </c>
      <c r="S51" s="3">
        <f t="shared" si="10"/>
        <v>0.91770219185823765</v>
      </c>
      <c r="T51" s="3">
        <f t="shared" si="11"/>
        <v>-24.961499618543897</v>
      </c>
      <c r="U51" s="3">
        <f t="shared" si="12"/>
        <v>233.656155069026</v>
      </c>
      <c r="V51" s="3">
        <f t="shared" si="13"/>
        <v>208.69465545048212</v>
      </c>
      <c r="W51" s="4" t="str">
        <f t="shared" ca="1" si="14"/>
        <v/>
      </c>
    </row>
    <row r="52" spans="1:23">
      <c r="A52" s="2">
        <f t="shared" si="16"/>
        <v>44651</v>
      </c>
      <c r="B52" s="2" t="s">
        <v>20</v>
      </c>
      <c r="C52" s="2" t="s">
        <v>21</v>
      </c>
      <c r="D52" s="3">
        <f>SUMIFS('USER INPUT'!$D:$D,'USER INPUT'!$C:$C,$C52,'USER INPUT'!$G:$G,$A52)</f>
        <v>4699.38</v>
      </c>
      <c r="E52" s="3">
        <f>SUMIFS('USER INPUT'!$E:$E,'USER INPUT'!$C:$C,$C52,'USER INPUT'!$G:$G,$A52)</f>
        <v>4240.84</v>
      </c>
      <c r="F52" s="3">
        <f>SUMIFS('USER INPUT'!$F:$F,'USER INPUT'!$C:$C,$C52,'USER INPUT'!$G:$G,$A52)</f>
        <v>2709.93</v>
      </c>
      <c r="G52" s="3">
        <f t="shared" si="0"/>
        <v>6.8400000000001455</v>
      </c>
      <c r="H52" s="3">
        <f t="shared" si="1"/>
        <v>711.80000000000018</v>
      </c>
      <c r="I52" s="3">
        <f t="shared" si="2"/>
        <v>704.96</v>
      </c>
      <c r="J52" s="3">
        <f t="shared" si="3"/>
        <v>1.479082347033013</v>
      </c>
      <c r="K52" s="4" t="str">
        <f t="shared" ca="1" si="4"/>
        <v/>
      </c>
      <c r="L52" s="3">
        <f>VLOOKUP(A52,Index1!A:B,2,0)</f>
        <v>3599.5919820834679</v>
      </c>
      <c r="M52" s="3">
        <f t="shared" si="5"/>
        <v>0.98378428092373982</v>
      </c>
      <c r="N52" s="3">
        <f t="shared" si="6"/>
        <v>-6.7290844815185231</v>
      </c>
      <c r="O52" s="3">
        <f t="shared" si="7"/>
        <v>700.2576511615182</v>
      </c>
      <c r="P52" s="3">
        <f t="shared" si="8"/>
        <v>693.5285666799997</v>
      </c>
      <c r="Q52" s="4" t="str">
        <f t="shared" ca="1" si="9"/>
        <v/>
      </c>
      <c r="R52" s="3">
        <f>VLOOKUP(A52,Index2!A:B,2,0)</f>
        <v>13505.741</v>
      </c>
      <c r="S52" s="3">
        <f t="shared" si="10"/>
        <v>0.96644856435496573</v>
      </c>
      <c r="T52" s="3">
        <f t="shared" si="11"/>
        <v>-6.6105081801881065</v>
      </c>
      <c r="U52" s="3">
        <f t="shared" si="12"/>
        <v>687.91808810786483</v>
      </c>
      <c r="V52" s="3">
        <f t="shared" si="13"/>
        <v>681.30757992767667</v>
      </c>
      <c r="W52" s="4" t="str">
        <f t="shared" ca="1" si="14"/>
        <v/>
      </c>
    </row>
    <row r="53" spans="1:23">
      <c r="A53" s="2">
        <f t="shared" si="16"/>
        <v>44742</v>
      </c>
      <c r="B53" s="2" t="s">
        <v>20</v>
      </c>
      <c r="C53" s="2" t="s">
        <v>21</v>
      </c>
      <c r="D53" s="3">
        <f>SUMIFS('USER INPUT'!$D:$D,'USER INPUT'!$C:$C,$C53,'USER INPUT'!$G:$G,$A53)</f>
        <v>4699.38</v>
      </c>
      <c r="E53" s="3">
        <f>SUMIFS('USER INPUT'!$E:$E,'USER INPUT'!$C:$C,$C53,'USER INPUT'!$G:$G,$A53)</f>
        <v>5676.63</v>
      </c>
      <c r="F53" s="3">
        <f>SUMIFS('USER INPUT'!$F:$F,'USER INPUT'!$C:$C,$C53,'USER INPUT'!$G:$G,$A53)</f>
        <v>1240.5899999999999</v>
      </c>
      <c r="G53" s="3">
        <f t="shared" si="0"/>
        <v>0</v>
      </c>
      <c r="H53" s="3">
        <f t="shared" si="1"/>
        <v>1435.79</v>
      </c>
      <c r="I53" s="3">
        <f t="shared" si="2"/>
        <v>1435.79</v>
      </c>
      <c r="J53" s="3">
        <f t="shared" si="3"/>
        <v>1.4719431073886342</v>
      </c>
      <c r="K53" s="4" t="str">
        <f t="shared" ca="1" si="4"/>
        <v/>
      </c>
      <c r="L53" s="3">
        <f>VLOOKUP(A53,Index1!A:B,2,0)</f>
        <v>3526.9642645467179</v>
      </c>
      <c r="M53" s="3">
        <f t="shared" si="5"/>
        <v>1.0040424977676825</v>
      </c>
      <c r="N53" s="3">
        <f t="shared" si="6"/>
        <v>0</v>
      </c>
      <c r="O53" s="3">
        <f t="shared" si="7"/>
        <v>1441.5941778698609</v>
      </c>
      <c r="P53" s="3">
        <f t="shared" si="8"/>
        <v>1441.5941778698609</v>
      </c>
      <c r="Q53" s="4" t="str">
        <f t="shared" ca="1" si="9"/>
        <v/>
      </c>
      <c r="R53" s="3">
        <f>VLOOKUP(A53,Index2!A:B,2,0)</f>
        <v>11337.724</v>
      </c>
      <c r="S53" s="3">
        <f t="shared" si="10"/>
        <v>1.1512543434643496</v>
      </c>
      <c r="T53" s="3">
        <f t="shared" si="11"/>
        <v>0</v>
      </c>
      <c r="U53" s="3">
        <f t="shared" si="12"/>
        <v>1652.9594738026785</v>
      </c>
      <c r="V53" s="3">
        <f t="shared" si="13"/>
        <v>1652.9594738026785</v>
      </c>
      <c r="W53" s="4" t="str">
        <f t="shared" ca="1" si="14"/>
        <v/>
      </c>
    </row>
    <row r="54" spans="1:23">
      <c r="A54" s="2">
        <f t="shared" si="16"/>
        <v>44834</v>
      </c>
      <c r="B54" s="2" t="s">
        <v>20</v>
      </c>
      <c r="C54" s="2" t="s">
        <v>21</v>
      </c>
      <c r="D54" s="3">
        <f>SUMIFS('USER INPUT'!$D:$D,'USER INPUT'!$C:$C,$C54,'USER INPUT'!$G:$G,$A54)</f>
        <v>4703.59</v>
      </c>
      <c r="E54" s="3">
        <f>SUMIFS('USER INPUT'!$E:$E,'USER INPUT'!$C:$C,$C54,'USER INPUT'!$G:$G,$A54)</f>
        <v>5681.32</v>
      </c>
      <c r="F54" s="3">
        <f>SUMIFS('USER INPUT'!$F:$F,'USER INPUT'!$C:$C,$C54,'USER INPUT'!$G:$G,$A54)</f>
        <v>1217.0899999999999</v>
      </c>
      <c r="G54" s="3">
        <f t="shared" si="0"/>
        <v>4.2100000000000364</v>
      </c>
      <c r="H54" s="3">
        <f t="shared" si="1"/>
        <v>4.6899999999995998</v>
      </c>
      <c r="I54" s="3">
        <f t="shared" si="2"/>
        <v>0.47999999999956344</v>
      </c>
      <c r="J54" s="3">
        <f t="shared" si="3"/>
        <v>1.4666265554608289</v>
      </c>
      <c r="K54" s="4" t="str">
        <f t="shared" ca="1" si="4"/>
        <v/>
      </c>
      <c r="L54" s="3">
        <f>VLOOKUP(A54,Index1!A:B,2,0)</f>
        <v>3302.749003263104</v>
      </c>
      <c r="M54" s="3">
        <f t="shared" si="5"/>
        <v>1.0722043988853314</v>
      </c>
      <c r="N54" s="3">
        <f t="shared" si="6"/>
        <v>-4.5139805193072844</v>
      </c>
      <c r="O54" s="3">
        <f t="shared" si="7"/>
        <v>5.0286386307717752</v>
      </c>
      <c r="P54" s="3">
        <f t="shared" si="8"/>
        <v>0.51465811146449081</v>
      </c>
      <c r="Q54" s="4" t="str">
        <f t="shared" ca="1" si="9"/>
        <v/>
      </c>
      <c r="R54" s="3">
        <f>VLOOKUP(A54,Index2!A:B,2,0)</f>
        <v>10648.163</v>
      </c>
      <c r="S54" s="3">
        <f t="shared" si="10"/>
        <v>1.2258080572207619</v>
      </c>
      <c r="T54" s="3">
        <f t="shared" si="11"/>
        <v>-5.1606519208994523</v>
      </c>
      <c r="U54" s="3">
        <f t="shared" si="12"/>
        <v>5.7490397883648825</v>
      </c>
      <c r="V54" s="3">
        <f t="shared" si="13"/>
        <v>0.58838786746543015</v>
      </c>
      <c r="W54" s="4" t="str">
        <f t="shared" ca="1" si="14"/>
        <v/>
      </c>
    </row>
    <row r="55" spans="1:23">
      <c r="A55" s="2">
        <f t="shared" si="16"/>
        <v>44926</v>
      </c>
      <c r="B55" s="2" t="s">
        <v>20</v>
      </c>
      <c r="C55" s="2" t="s">
        <v>21</v>
      </c>
      <c r="D55" s="3">
        <f>SUMIFS('USER INPUT'!$D:$D,'USER INPUT'!$C:$C,$C55,'USER INPUT'!$G:$G,$A55)</f>
        <v>4714.87</v>
      </c>
      <c r="E55" s="3">
        <f>SUMIFS('USER INPUT'!$E:$E,'USER INPUT'!$C:$C,$C55,'USER INPUT'!$G:$G,$A55)</f>
        <v>5852.39</v>
      </c>
      <c r="F55" s="3">
        <f>SUMIFS('USER INPUT'!$F:$F,'USER INPUT'!$C:$C,$C55,'USER INPUT'!$G:$G,$A55)</f>
        <v>1127.31</v>
      </c>
      <c r="G55" s="3">
        <f t="shared" si="0"/>
        <v>11.279999999999745</v>
      </c>
      <c r="H55" s="3">
        <f t="shared" si="1"/>
        <v>171.07000000000062</v>
      </c>
      <c r="I55" s="3">
        <f t="shared" si="2"/>
        <v>159.79000000000087</v>
      </c>
      <c r="J55" s="3">
        <f t="shared" si="3"/>
        <v>1.4803589494514167</v>
      </c>
      <c r="K55" s="4" t="str">
        <f t="shared" ca="1" si="4"/>
        <v/>
      </c>
      <c r="L55" s="3">
        <f>VLOOKUP(A55,Index1!A:B,2,0)</f>
        <v>3630.5882491911016</v>
      </c>
      <c r="M55" s="3">
        <f t="shared" si="5"/>
        <v>0.97538519012775171</v>
      </c>
      <c r="N55" s="3">
        <f t="shared" si="6"/>
        <v>-11.002344944640791</v>
      </c>
      <c r="O55" s="3">
        <f t="shared" si="7"/>
        <v>166.85914447515509</v>
      </c>
      <c r="P55" s="3">
        <f t="shared" si="8"/>
        <v>155.85679953051431</v>
      </c>
      <c r="Q55" s="4" t="str">
        <f t="shared" ca="1" si="9"/>
        <v/>
      </c>
      <c r="R55" s="3">
        <f>VLOOKUP(A55,Index2!A:B,2,0)</f>
        <v>11700.992</v>
      </c>
      <c r="S55" s="3">
        <f t="shared" si="10"/>
        <v>1.1155125992736341</v>
      </c>
      <c r="T55" s="3">
        <f t="shared" si="11"/>
        <v>-12.582982119806308</v>
      </c>
      <c r="U55" s="3">
        <f t="shared" si="12"/>
        <v>190.83074035774126</v>
      </c>
      <c r="V55" s="3">
        <f t="shared" si="13"/>
        <v>178.24775823793496</v>
      </c>
      <c r="W55" s="4" t="str">
        <f t="shared" ca="1" si="14"/>
        <v/>
      </c>
    </row>
    <row r="56" spans="1:23">
      <c r="A56" s="2">
        <f t="shared" si="16"/>
        <v>45016</v>
      </c>
      <c r="B56" s="2" t="s">
        <v>20</v>
      </c>
      <c r="C56" s="2" t="s">
        <v>21</v>
      </c>
      <c r="D56" s="3">
        <f>SUMIFS('USER INPUT'!$D:$D,'USER INPUT'!$C:$C,$C56,'USER INPUT'!$G:$G,$A56)</f>
        <v>4714.87</v>
      </c>
      <c r="E56" s="3">
        <f>SUMIFS('USER INPUT'!$E:$E,'USER INPUT'!$C:$C,$C56,'USER INPUT'!$G:$G,$A56)</f>
        <v>5877.62</v>
      </c>
      <c r="F56" s="3">
        <f>SUMIFS('USER INPUT'!$F:$F,'USER INPUT'!$C:$C,$C56,'USER INPUT'!$G:$G,$A56)</f>
        <v>1098.4000000000001</v>
      </c>
      <c r="G56" s="3">
        <f t="shared" si="0"/>
        <v>0</v>
      </c>
      <c r="H56" s="3">
        <f t="shared" si="1"/>
        <v>25.229999999999563</v>
      </c>
      <c r="I56" s="3">
        <f t="shared" si="2"/>
        <v>25.229999999999563</v>
      </c>
      <c r="J56" s="3">
        <f t="shared" si="3"/>
        <v>1.4795784401266632</v>
      </c>
      <c r="K56" s="4" t="str">
        <f t="shared" ca="1" si="4"/>
        <v/>
      </c>
      <c r="L56" s="3">
        <f>VLOOKUP(A56,Index1!A:B,2,0)</f>
        <v>3762.1234791011038</v>
      </c>
      <c r="M56" s="3">
        <f t="shared" si="5"/>
        <v>0.9412827700591474</v>
      </c>
      <c r="N56" s="3">
        <f t="shared" si="6"/>
        <v>0</v>
      </c>
      <c r="O56" s="3">
        <f t="shared" si="7"/>
        <v>23.748564288591879</v>
      </c>
      <c r="P56" s="3">
        <f t="shared" si="8"/>
        <v>23.748564288591879</v>
      </c>
      <c r="Q56" s="4" t="str">
        <f t="shared" ca="1" si="9"/>
        <v/>
      </c>
      <c r="R56" s="3">
        <f>VLOOKUP(A56,Index2!A:B,2,0)</f>
        <v>12622.66</v>
      </c>
      <c r="S56" s="3">
        <f t="shared" si="10"/>
        <v>1.0340612834378806</v>
      </c>
      <c r="T56" s="3">
        <f t="shared" si="11"/>
        <v>0</v>
      </c>
      <c r="U56" s="3">
        <f t="shared" si="12"/>
        <v>26.089366181137276</v>
      </c>
      <c r="V56" s="3">
        <f t="shared" si="13"/>
        <v>26.089366181137276</v>
      </c>
      <c r="W56" s="4" t="str">
        <f t="shared" ca="1" si="14"/>
        <v/>
      </c>
    </row>
    <row r="57" spans="1:23">
      <c r="A57" s="2">
        <f t="shared" si="16"/>
        <v>45107</v>
      </c>
      <c r="B57" s="2" t="s">
        <v>20</v>
      </c>
      <c r="C57" s="2" t="s">
        <v>21</v>
      </c>
      <c r="D57" s="3">
        <f>SUMIFS('USER INPUT'!$D:$D,'USER INPUT'!$C:$C,$C57,'USER INPUT'!$G:$G,$A57)</f>
        <v>4683.84</v>
      </c>
      <c r="E57" s="3">
        <f>SUMIFS('USER INPUT'!$E:$E,'USER INPUT'!$C:$C,$C57,'USER INPUT'!$G:$G,$A57)</f>
        <v>5381.77</v>
      </c>
      <c r="F57" s="3">
        <f>SUMIFS('USER INPUT'!$F:$F,'USER INPUT'!$C:$C,$C57,'USER INPUT'!$G:$G,$A57)</f>
        <v>1062.1099999999999</v>
      </c>
      <c r="G57" s="3">
        <f t="shared" si="0"/>
        <v>0</v>
      </c>
      <c r="H57" s="3">
        <f t="shared" si="1"/>
        <v>0</v>
      </c>
      <c r="I57" s="3">
        <f t="shared" si="2"/>
        <v>0</v>
      </c>
      <c r="J57" s="3">
        <f t="shared" si="3"/>
        <v>1.3757686001229761</v>
      </c>
      <c r="K57" s="4" t="str">
        <f t="shared" ca="1" si="4"/>
        <v/>
      </c>
      <c r="L57" s="3">
        <f>VLOOKUP(A57,Index1!A:B,2,0)</f>
        <v>3791.6761612545947</v>
      </c>
      <c r="M57" s="3">
        <f t="shared" si="5"/>
        <v>0.93394632323798443</v>
      </c>
      <c r="N57" s="3">
        <f t="shared" si="6"/>
        <v>0</v>
      </c>
      <c r="O57" s="3">
        <f t="shared" si="7"/>
        <v>0</v>
      </c>
      <c r="P57" s="3">
        <f t="shared" si="8"/>
        <v>0</v>
      </c>
      <c r="Q57" s="4" t="str">
        <f t="shared" ca="1" si="9"/>
        <v/>
      </c>
      <c r="R57" s="3">
        <f>VLOOKUP(A57,Index2!A:B,2,0)</f>
        <v>13506.744000000001</v>
      </c>
      <c r="S57" s="3">
        <f t="shared" si="10"/>
        <v>0.96637679665802501</v>
      </c>
      <c r="T57" s="3">
        <f t="shared" si="11"/>
        <v>0</v>
      </c>
      <c r="U57" s="3">
        <f t="shared" si="12"/>
        <v>0</v>
      </c>
      <c r="V57" s="3">
        <f t="shared" si="13"/>
        <v>0</v>
      </c>
      <c r="W57" s="4" t="str">
        <f t="shared" ca="1" si="14"/>
        <v/>
      </c>
    </row>
    <row r="58" spans="1:23">
      <c r="A58" s="2">
        <f t="shared" si="16"/>
        <v>45199</v>
      </c>
      <c r="B58" s="2" t="s">
        <v>20</v>
      </c>
      <c r="C58" s="2" t="s">
        <v>21</v>
      </c>
      <c r="D58" s="3">
        <f>SUMIFS('USER INPUT'!$D:$D,'USER INPUT'!$C:$C,$C58,'USER INPUT'!$G:$G,$A58)</f>
        <v>4673.38</v>
      </c>
      <c r="E58" s="3">
        <f>SUMIFS('USER INPUT'!$E:$E,'USER INPUT'!$C:$C,$C58,'USER INPUT'!$G:$G,$A58)</f>
        <v>5427.29</v>
      </c>
      <c r="F58" s="3">
        <f>SUMIFS('USER INPUT'!$F:$F,'USER INPUT'!$C:$C,$C58,'USER INPUT'!$G:$G,$A58)</f>
        <v>1079.96</v>
      </c>
      <c r="G58" s="3">
        <f t="shared" si="0"/>
        <v>0</v>
      </c>
      <c r="H58" s="3">
        <f t="shared" si="1"/>
        <v>45.519999999999527</v>
      </c>
      <c r="I58" s="3">
        <f t="shared" si="2"/>
        <v>1125.4799999999996</v>
      </c>
      <c r="J58" s="3">
        <f t="shared" si="3"/>
        <v>1.3924076364430027</v>
      </c>
      <c r="K58" s="4">
        <f t="shared" ca="1" si="4"/>
        <v>0.17639103531837466</v>
      </c>
      <c r="L58" s="3">
        <f>VLOOKUP(A58,Index1!A:B,2,0)</f>
        <v>3541.2220097128438</v>
      </c>
      <c r="M58" s="3">
        <f t="shared" si="5"/>
        <v>1</v>
      </c>
      <c r="N58" s="3">
        <f t="shared" si="6"/>
        <v>0</v>
      </c>
      <c r="O58" s="3">
        <f t="shared" si="7"/>
        <v>45.519999999999527</v>
      </c>
      <c r="P58" s="3">
        <f t="shared" si="8"/>
        <v>1125.4799999999996</v>
      </c>
      <c r="Q58" s="4">
        <f t="shared" ca="1" si="9"/>
        <v>-6.11240565776825E-3</v>
      </c>
      <c r="R58" s="3">
        <f>VLOOKUP(A58,Index2!A:B,2,0)</f>
        <v>13052.603999999999</v>
      </c>
      <c r="S58" s="3">
        <f t="shared" si="10"/>
        <v>1</v>
      </c>
      <c r="T58" s="3">
        <f t="shared" si="11"/>
        <v>0</v>
      </c>
      <c r="U58" s="3">
        <f t="shared" si="12"/>
        <v>45.519999999999527</v>
      </c>
      <c r="V58" s="3">
        <f t="shared" si="13"/>
        <v>1125.4799999999996</v>
      </c>
      <c r="W58" s="4">
        <f t="shared" ca="1" si="14"/>
        <v>6.0098859667778018E-2</v>
      </c>
    </row>
  </sheetData>
  <mergeCells count="2">
    <mergeCell ref="L1:Q1"/>
    <mergeCell ref="R1:W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EDA0D3-BE6C-CB42-8F93-B804A32F6C86}">
  <sheetPr>
    <tabColor theme="0" tint="-0.14999847407452621"/>
  </sheetPr>
  <dimension ref="A1:Q58"/>
  <sheetViews>
    <sheetView workbookViewId="0">
      <selection activeCell="I12" sqref="I12"/>
    </sheetView>
  </sheetViews>
  <sheetFormatPr baseColWidth="10" defaultRowHeight="16"/>
  <cols>
    <col min="1" max="1" width="10.83203125" style="2"/>
    <col min="2" max="2" width="9.5" style="2" bestFit="1" customWidth="1"/>
    <col min="3" max="3" width="6.5" style="2" bestFit="1" customWidth="1"/>
    <col min="4" max="4" width="22.83203125" style="3" bestFit="1" customWidth="1"/>
    <col min="5" max="5" width="22.1640625" style="3" bestFit="1" customWidth="1"/>
    <col min="6" max="13" width="10.83203125" style="3"/>
    <col min="14" max="14" width="14" style="3" bestFit="1" customWidth="1"/>
    <col min="15" max="15" width="13.6640625" style="3" bestFit="1" customWidth="1"/>
    <col min="16" max="16" width="14.1640625" style="3" bestFit="1" customWidth="1"/>
    <col min="17" max="17" width="10.83203125" style="3"/>
  </cols>
  <sheetData>
    <row r="1" spans="1:17">
      <c r="L1" s="61" t="s">
        <v>41</v>
      </c>
      <c r="M1" s="61"/>
      <c r="N1" s="61"/>
      <c r="O1" s="61"/>
      <c r="P1" s="61"/>
      <c r="Q1" s="61"/>
    </row>
    <row r="2" spans="1:17">
      <c r="A2" s="2" t="s">
        <v>3</v>
      </c>
      <c r="B2" s="2" t="s">
        <v>16</v>
      </c>
      <c r="C2" s="2" t="s">
        <v>17</v>
      </c>
      <c r="D2" s="3" t="s">
        <v>7</v>
      </c>
      <c r="E2" s="3" t="s">
        <v>8</v>
      </c>
      <c r="F2" s="3" t="s">
        <v>6</v>
      </c>
      <c r="G2" s="3" t="s">
        <v>4</v>
      </c>
      <c r="H2" s="3" t="s">
        <v>5</v>
      </c>
      <c r="I2" s="3" t="s">
        <v>15</v>
      </c>
      <c r="J2" s="3" t="s">
        <v>2</v>
      </c>
      <c r="K2" s="3" t="s">
        <v>1</v>
      </c>
      <c r="L2" s="3" t="s">
        <v>9</v>
      </c>
      <c r="M2" s="3" t="s">
        <v>10</v>
      </c>
      <c r="N2" s="3" t="s">
        <v>11</v>
      </c>
      <c r="O2" s="3" t="s">
        <v>12</v>
      </c>
      <c r="P2" s="3" t="s">
        <v>13</v>
      </c>
      <c r="Q2" s="3" t="s">
        <v>1</v>
      </c>
    </row>
    <row r="3" spans="1:17">
      <c r="A3" s="2">
        <f>MIN('USER INPUT'!G:G)</f>
        <v>42735</v>
      </c>
      <c r="B3" s="2" t="s">
        <v>22</v>
      </c>
      <c r="C3" s="2" t="s">
        <v>23</v>
      </c>
      <c r="D3" s="3">
        <f>SUMIFS('USER INPUT'!$D:$D,'USER INPUT'!$C:$C,$C3,'USER INPUT'!$G:$G,$A3)</f>
        <v>114.63</v>
      </c>
      <c r="E3" s="3">
        <f>SUMIFS('USER INPUT'!$E:$E,'USER INPUT'!$C:$C,$C3,'USER INPUT'!$G:$G,$A3)</f>
        <v>2.82</v>
      </c>
      <c r="F3" s="3">
        <f>SUMIFS('USER INPUT'!$F:$F,'USER INPUT'!$C:$C,$C3,'USER INPUT'!$G:$G,$A3)</f>
        <v>116.44</v>
      </c>
      <c r="G3" s="3">
        <f>IF($A3=MIN($A:$A),D3,MAX(0,D3-D2))</f>
        <v>114.63</v>
      </c>
      <c r="H3" s="3">
        <f>IF($A3=MIN($A:$A),E3,MAX(0,E3-E2))</f>
        <v>2.82</v>
      </c>
      <c r="I3" s="3">
        <f>-G3+H3+IF(A3=MAX(A:A),F3,0)</f>
        <v>-111.81</v>
      </c>
      <c r="J3" s="3">
        <f>(E3+F3)/D3</f>
        <v>1.0403908226467766</v>
      </c>
      <c r="K3" s="4" t="str">
        <f ca="1">IF($A3=MAX($A:$A),XIRR(OFFSET(I3,-COUNTIFS($C:$C,$C3)+1,0,COUNTIFS($C:$C,$C3)),OFFSET($A3,-COUNTIFS($C:$C,$C3)+1,0,COUNTIFS($C:$C,$C3))),"")</f>
        <v/>
      </c>
      <c r="L3" s="3" vm="43">
        <f>VLOOKUP(A3,IF(C3="Fund 1",'Benchmark - Fund 1'!A:C,'Benchmark - Fund 2'!A:C),3,0)</f>
        <v>1880.7395938209545</v>
      </c>
      <c r="M3" s="3">
        <f>SUMIFS($L:$L,$C:$C,$C3,$A:$A,MAX($A:$A))/L3</f>
        <v>2.7642747327666379</v>
      </c>
      <c r="N3" s="3">
        <f>-G3*M3</f>
        <v>-316.86881261703968</v>
      </c>
      <c r="O3" s="3">
        <f>M3*H3</f>
        <v>7.7952547464019188</v>
      </c>
      <c r="P3" s="3">
        <f>IF(A3=MAX(A:A),F3,0)+O3+N3</f>
        <v>-309.07355787063779</v>
      </c>
      <c r="Q3" s="4" t="str">
        <f ca="1">IF($A3=MAX($A:$A),XIRR(OFFSET(P3,-COUNTIFS($C:$C,$C3)+1,0,COUNTIFS($C:$C,$C3)),OFFSET($A3,-COUNTIFS($C:$C,$C3)+1,0,COUNTIFS($C:$C,$C3))),"")</f>
        <v/>
      </c>
    </row>
    <row r="4" spans="1:17">
      <c r="A4" s="2">
        <f>EOMONTH(A3,3)</f>
        <v>42825</v>
      </c>
      <c r="B4" s="2" t="s">
        <v>22</v>
      </c>
      <c r="C4" s="2" t="s">
        <v>23</v>
      </c>
      <c r="D4" s="3">
        <f>SUMIFS('USER INPUT'!$D:$D,'USER INPUT'!$C:$C,$C4,'USER INPUT'!$G:$G,$A4)</f>
        <v>201.16</v>
      </c>
      <c r="E4" s="3">
        <f>SUMIFS('USER INPUT'!$E:$E,'USER INPUT'!$C:$C,$C4,'USER INPUT'!$G:$G,$A4)</f>
        <v>31.25</v>
      </c>
      <c r="F4" s="3">
        <f>SUMIFS('USER INPUT'!$F:$F,'USER INPUT'!$C:$C,$C4,'USER INPUT'!$G:$G,$A4)</f>
        <v>170.23</v>
      </c>
      <c r="G4" s="3">
        <f t="shared" ref="G4:H58" si="0">IF($A4=MIN($A:$A),D4,MAX(0,D4-D3))</f>
        <v>86.53</v>
      </c>
      <c r="H4" s="3">
        <f t="shared" si="0"/>
        <v>28.43</v>
      </c>
      <c r="I4" s="3">
        <f t="shared" ref="I4:I58" si="1">-G4+H4+IF(A4=MAX(A:A),F4,0)</f>
        <v>-58.1</v>
      </c>
      <c r="J4" s="3">
        <f t="shared" ref="J4:J58" si="2">(E4+F4)/D4</f>
        <v>1.0015907735136209</v>
      </c>
      <c r="K4" s="4" t="str">
        <f t="shared" ref="K4:K58" ca="1" si="3">IF($A4=MAX($A:$A),XIRR(OFFSET(I4,-COUNTIFS($C:$C,$C4)+1,0,COUNTIFS($C:$C,$C4)),OFFSET($A4,-COUNTIFS($C:$C,$C4)+1,0,COUNTIFS($C:$C,$C4))),"")</f>
        <v/>
      </c>
      <c r="L4" s="3" vm="46">
        <f>VLOOKUP(A4,IF(C4="Fund 1",'Benchmark - Fund 1'!A:C,'Benchmark - Fund 2'!A:C),3,0)</f>
        <v>1898.956092275924</v>
      </c>
      <c r="M4" s="3">
        <f t="shared" ref="M4:M58" si="4">SUMIFS($L:$L,$C:$C,$C4,$A:$A,MAX($A:$A))/L4</f>
        <v>2.7377573179599568</v>
      </c>
      <c r="N4" s="3">
        <f t="shared" ref="N4:N58" si="5">-G4*M4</f>
        <v>-236.89814072307507</v>
      </c>
      <c r="O4" s="3">
        <f t="shared" ref="O4:O58" si="6">M4*H4</f>
        <v>77.834440549601567</v>
      </c>
      <c r="P4" s="3">
        <f t="shared" ref="P4:P58" si="7">IF(A4=MAX(A:A),F4,0)+O4+N4</f>
        <v>-159.06370017347351</v>
      </c>
      <c r="Q4" s="4" t="str">
        <f t="shared" ref="Q4:Q58" ca="1" si="8">IF($A4=MAX($A:$A),XIRR(OFFSET(P4,-COUNTIFS($C:$C,$C4)+1,0,COUNTIFS($C:$C,$C4)),OFFSET($A4,-COUNTIFS($C:$C,$C4)+1,0,COUNTIFS($C:$C,$C4))),"")</f>
        <v/>
      </c>
    </row>
    <row r="5" spans="1:17">
      <c r="A5" s="2">
        <f t="shared" ref="A5:A30" si="9">EOMONTH(A4,3)</f>
        <v>42916</v>
      </c>
      <c r="B5" s="2" t="s">
        <v>22</v>
      </c>
      <c r="C5" s="2" t="s">
        <v>23</v>
      </c>
      <c r="D5" s="3">
        <f>SUMIFS('USER INPUT'!$D:$D,'USER INPUT'!$C:$C,$C5,'USER INPUT'!$G:$G,$A5)</f>
        <v>203.43</v>
      </c>
      <c r="E5" s="3">
        <f>SUMIFS('USER INPUT'!$E:$E,'USER INPUT'!$C:$C,$C5,'USER INPUT'!$G:$G,$A5)</f>
        <v>136.6</v>
      </c>
      <c r="F5" s="3">
        <f>SUMIFS('USER INPUT'!$F:$F,'USER INPUT'!$C:$C,$C5,'USER INPUT'!$G:$G,$A5)</f>
        <v>156.37</v>
      </c>
      <c r="G5" s="3">
        <f t="shared" si="0"/>
        <v>2.2700000000000102</v>
      </c>
      <c r="H5" s="3">
        <f t="shared" si="0"/>
        <v>105.35</v>
      </c>
      <c r="I5" s="3">
        <f t="shared" si="1"/>
        <v>103.07999999999998</v>
      </c>
      <c r="J5" s="3">
        <f t="shared" si="2"/>
        <v>1.4401514034311558</v>
      </c>
      <c r="K5" s="4" t="str">
        <f t="shared" ca="1" si="3"/>
        <v/>
      </c>
      <c r="L5" s="3" vm="49">
        <f>VLOOKUP(A5,IF(C5="Fund 1",'Benchmark - Fund 1'!A:C,'Benchmark - Fund 2'!A:C),3,0)</f>
        <v>2113.0164214921979</v>
      </c>
      <c r="M5" s="3">
        <f t="shared" si="4"/>
        <v>2.4604072572430078</v>
      </c>
      <c r="N5" s="3">
        <f t="shared" si="5"/>
        <v>-5.5851244739416526</v>
      </c>
      <c r="O5" s="3">
        <f t="shared" si="6"/>
        <v>259.20390455055087</v>
      </c>
      <c r="P5" s="3">
        <f t="shared" si="7"/>
        <v>253.61878007660923</v>
      </c>
      <c r="Q5" s="4" t="str">
        <f t="shared" ca="1" si="8"/>
        <v/>
      </c>
    </row>
    <row r="6" spans="1:17">
      <c r="A6" s="2">
        <f t="shared" si="9"/>
        <v>43008</v>
      </c>
      <c r="B6" s="2" t="s">
        <v>22</v>
      </c>
      <c r="C6" s="2" t="s">
        <v>23</v>
      </c>
      <c r="D6" s="3">
        <f>SUMIFS('USER INPUT'!$D:$D,'USER INPUT'!$C:$C,$C6,'USER INPUT'!$G:$G,$A6)</f>
        <v>306.79000000000002</v>
      </c>
      <c r="E6" s="3">
        <f>SUMIFS('USER INPUT'!$E:$E,'USER INPUT'!$C:$C,$C6,'USER INPUT'!$G:$G,$A6)</f>
        <v>100.48</v>
      </c>
      <c r="F6" s="3">
        <f>SUMIFS('USER INPUT'!$F:$F,'USER INPUT'!$C:$C,$C6,'USER INPUT'!$G:$G,$A6)</f>
        <v>206.84</v>
      </c>
      <c r="G6" s="3">
        <f t="shared" si="0"/>
        <v>103.36000000000001</v>
      </c>
      <c r="H6" s="3">
        <f t="shared" si="0"/>
        <v>0</v>
      </c>
      <c r="I6" s="3">
        <f t="shared" si="1"/>
        <v>-103.36000000000001</v>
      </c>
      <c r="J6" s="3">
        <f t="shared" si="2"/>
        <v>1.0017275660875518</v>
      </c>
      <c r="K6" s="4" t="str">
        <f t="shared" ca="1" si="3"/>
        <v/>
      </c>
      <c r="L6" s="3" vm="52">
        <f>VLOOKUP(A6,IF(C6="Fund 1",'Benchmark - Fund 1'!A:C,'Benchmark - Fund 2'!A:C),3,0)</f>
        <v>2118.3312183003741</v>
      </c>
      <c r="M6" s="3">
        <f t="shared" si="4"/>
        <v>2.4542342071908538</v>
      </c>
      <c r="N6" s="3">
        <f t="shared" si="5"/>
        <v>-253.66964765524668</v>
      </c>
      <c r="O6" s="3">
        <f t="shared" si="6"/>
        <v>0</v>
      </c>
      <c r="P6" s="3">
        <f t="shared" si="7"/>
        <v>-253.66964765524668</v>
      </c>
      <c r="Q6" s="4" t="str">
        <f t="shared" ca="1" si="8"/>
        <v/>
      </c>
    </row>
    <row r="7" spans="1:17">
      <c r="A7" s="2">
        <f t="shared" si="9"/>
        <v>43100</v>
      </c>
      <c r="B7" s="2" t="s">
        <v>22</v>
      </c>
      <c r="C7" s="2" t="s">
        <v>23</v>
      </c>
      <c r="D7" s="3">
        <f>SUMIFS('USER INPUT'!$D:$D,'USER INPUT'!$C:$C,$C7,'USER INPUT'!$G:$G,$A7)</f>
        <v>306.79000000000002</v>
      </c>
      <c r="E7" s="3">
        <f>SUMIFS('USER INPUT'!$E:$E,'USER INPUT'!$C:$C,$C7,'USER INPUT'!$G:$G,$A7)</f>
        <v>50.47</v>
      </c>
      <c r="F7" s="3">
        <f>SUMIFS('USER INPUT'!$F:$F,'USER INPUT'!$C:$C,$C7,'USER INPUT'!$G:$G,$A7)</f>
        <v>267.02</v>
      </c>
      <c r="G7" s="3">
        <f t="shared" si="0"/>
        <v>0</v>
      </c>
      <c r="H7" s="3">
        <f t="shared" si="0"/>
        <v>0</v>
      </c>
      <c r="I7" s="3">
        <f t="shared" si="1"/>
        <v>0</v>
      </c>
      <c r="J7" s="3">
        <f t="shared" si="2"/>
        <v>1.0348772776166106</v>
      </c>
      <c r="K7" s="4" t="str">
        <f t="shared" ca="1" si="3"/>
        <v/>
      </c>
      <c r="L7" s="3" vm="55">
        <f>VLOOKUP(A7,IF(C7="Fund 1",'Benchmark - Fund 1'!A:C,'Benchmark - Fund 2'!A:C),3,0)</f>
        <v>2154.704251268206</v>
      </c>
      <c r="M7" s="3">
        <f t="shared" si="4"/>
        <v>2.412804882643695</v>
      </c>
      <c r="N7" s="3">
        <f t="shared" si="5"/>
        <v>0</v>
      </c>
      <c r="O7" s="3">
        <f t="shared" si="6"/>
        <v>0</v>
      </c>
      <c r="P7" s="3">
        <f t="shared" si="7"/>
        <v>0</v>
      </c>
      <c r="Q7" s="4" t="str">
        <f t="shared" ca="1" si="8"/>
        <v/>
      </c>
    </row>
    <row r="8" spans="1:17">
      <c r="A8" s="2">
        <f t="shared" si="9"/>
        <v>43190</v>
      </c>
      <c r="B8" s="2" t="s">
        <v>22</v>
      </c>
      <c r="C8" s="2" t="s">
        <v>23</v>
      </c>
      <c r="D8" s="3">
        <f>SUMIFS('USER INPUT'!$D:$D,'USER INPUT'!$C:$C,$C8,'USER INPUT'!$G:$G,$A8)</f>
        <v>382.08</v>
      </c>
      <c r="E8" s="3">
        <f>SUMIFS('USER INPUT'!$E:$E,'USER INPUT'!$C:$C,$C8,'USER INPUT'!$G:$G,$A8)</f>
        <v>76.489999999999995</v>
      </c>
      <c r="F8" s="3">
        <f>SUMIFS('USER INPUT'!$F:$F,'USER INPUT'!$C:$C,$C8,'USER INPUT'!$G:$G,$A8)</f>
        <v>334.9</v>
      </c>
      <c r="G8" s="3">
        <f t="shared" si="0"/>
        <v>75.289999999999964</v>
      </c>
      <c r="H8" s="3">
        <f t="shared" si="0"/>
        <v>26.019999999999996</v>
      </c>
      <c r="I8" s="3">
        <f t="shared" si="1"/>
        <v>-49.269999999999968</v>
      </c>
      <c r="J8" s="3">
        <f t="shared" si="2"/>
        <v>1.0767116834170853</v>
      </c>
      <c r="K8" s="4" t="str">
        <f t="shared" ca="1" si="3"/>
        <v/>
      </c>
      <c r="L8" s="3" vm="58">
        <f>VLOOKUP(A8,IF(C8="Fund 1",'Benchmark - Fund 1'!A:C,'Benchmark - Fund 2'!A:C),3,0)</f>
        <v>2315.0664767259987</v>
      </c>
      <c r="M8" s="3">
        <f t="shared" si="4"/>
        <v>2.2456724203727352</v>
      </c>
      <c r="N8" s="3">
        <f t="shared" si="5"/>
        <v>-169.07667652986316</v>
      </c>
      <c r="O8" s="3">
        <f t="shared" si="6"/>
        <v>58.432396378098559</v>
      </c>
      <c r="P8" s="3">
        <f t="shared" si="7"/>
        <v>-110.6442801517646</v>
      </c>
      <c r="Q8" s="4" t="str">
        <f t="shared" ca="1" si="8"/>
        <v/>
      </c>
    </row>
    <row r="9" spans="1:17">
      <c r="A9" s="2">
        <f t="shared" si="9"/>
        <v>43281</v>
      </c>
      <c r="B9" s="2" t="s">
        <v>22</v>
      </c>
      <c r="C9" s="2" t="s">
        <v>23</v>
      </c>
      <c r="D9" s="3">
        <f>SUMIFS('USER INPUT'!$D:$D,'USER INPUT'!$C:$C,$C9,'USER INPUT'!$G:$G,$A9)</f>
        <v>388.55</v>
      </c>
      <c r="E9" s="3">
        <f>SUMIFS('USER INPUT'!$E:$E,'USER INPUT'!$C:$C,$C9,'USER INPUT'!$G:$G,$A9)</f>
        <v>76.489999999999995</v>
      </c>
      <c r="F9" s="3">
        <f>SUMIFS('USER INPUT'!$F:$F,'USER INPUT'!$C:$C,$C9,'USER INPUT'!$G:$G,$A9)</f>
        <v>343</v>
      </c>
      <c r="G9" s="3">
        <f t="shared" si="0"/>
        <v>6.4700000000000273</v>
      </c>
      <c r="H9" s="3">
        <f t="shared" si="0"/>
        <v>0</v>
      </c>
      <c r="I9" s="3">
        <f t="shared" si="1"/>
        <v>-6.4700000000000273</v>
      </c>
      <c r="J9" s="3">
        <f t="shared" si="2"/>
        <v>1.0796293913267276</v>
      </c>
      <c r="K9" s="4" t="str">
        <f t="shared" ca="1" si="3"/>
        <v/>
      </c>
      <c r="L9" s="3" vm="61">
        <f>VLOOKUP(A9,IF(C9="Fund 1",'Benchmark - Fund 1'!A:C,'Benchmark - Fund 2'!A:C),3,0)</f>
        <v>2643.7853732952935</v>
      </c>
      <c r="M9" s="3">
        <f t="shared" si="4"/>
        <v>1.9664534763777033</v>
      </c>
      <c r="N9" s="3">
        <f t="shared" si="5"/>
        <v>-12.722953992163793</v>
      </c>
      <c r="O9" s="3">
        <f t="shared" si="6"/>
        <v>0</v>
      </c>
      <c r="P9" s="3">
        <f t="shared" si="7"/>
        <v>-12.722953992163793</v>
      </c>
      <c r="Q9" s="4" t="str">
        <f t="shared" ca="1" si="8"/>
        <v/>
      </c>
    </row>
    <row r="10" spans="1:17">
      <c r="A10" s="2">
        <f t="shared" si="9"/>
        <v>43373</v>
      </c>
      <c r="B10" s="2" t="s">
        <v>22</v>
      </c>
      <c r="C10" s="2" t="s">
        <v>23</v>
      </c>
      <c r="D10" s="3">
        <f>SUMIFS('USER INPUT'!$D:$D,'USER INPUT'!$C:$C,$C10,'USER INPUT'!$G:$G,$A10)</f>
        <v>390.1</v>
      </c>
      <c r="E10" s="3">
        <f>SUMIFS('USER INPUT'!$E:$E,'USER INPUT'!$C:$C,$C10,'USER INPUT'!$G:$G,$A10)</f>
        <v>78.05</v>
      </c>
      <c r="F10" s="3">
        <f>SUMIFS('USER INPUT'!$F:$F,'USER INPUT'!$C:$C,$C10,'USER INPUT'!$G:$G,$A10)</f>
        <v>346.31</v>
      </c>
      <c r="G10" s="3">
        <f t="shared" si="0"/>
        <v>1.5500000000000114</v>
      </c>
      <c r="H10" s="3">
        <f t="shared" si="0"/>
        <v>1.5600000000000023</v>
      </c>
      <c r="I10" s="3">
        <f t="shared" si="1"/>
        <v>9.9999999999909051E-3</v>
      </c>
      <c r="J10" s="3">
        <f t="shared" si="2"/>
        <v>1.0878236349653934</v>
      </c>
      <c r="K10" s="4" t="str">
        <f t="shared" ca="1" si="3"/>
        <v/>
      </c>
      <c r="L10" s="3" vm="64">
        <f>VLOOKUP(A10,IF(C10="Fund 1",'Benchmark - Fund 1'!A:C,'Benchmark - Fund 2'!A:C),3,0)</f>
        <v>2818.5020849804814</v>
      </c>
      <c r="M10" s="3">
        <f t="shared" si="4"/>
        <v>1.8445545830238608</v>
      </c>
      <c r="N10" s="3">
        <f t="shared" si="5"/>
        <v>-2.8590596036870051</v>
      </c>
      <c r="O10" s="3">
        <f t="shared" si="6"/>
        <v>2.8775051495172268</v>
      </c>
      <c r="P10" s="3">
        <f t="shared" si="7"/>
        <v>1.8445545830221732E-2</v>
      </c>
      <c r="Q10" s="4" t="str">
        <f t="shared" ca="1" si="8"/>
        <v/>
      </c>
    </row>
    <row r="11" spans="1:17">
      <c r="A11" s="2">
        <f t="shared" si="9"/>
        <v>43465</v>
      </c>
      <c r="B11" s="2" t="s">
        <v>22</v>
      </c>
      <c r="C11" s="2" t="s">
        <v>23</v>
      </c>
      <c r="D11" s="3">
        <f>SUMIFS('USER INPUT'!$D:$D,'USER INPUT'!$C:$C,$C11,'USER INPUT'!$G:$G,$A11)</f>
        <v>394.45</v>
      </c>
      <c r="E11" s="3">
        <f>SUMIFS('USER INPUT'!$E:$E,'USER INPUT'!$C:$C,$C11,'USER INPUT'!$G:$G,$A11)</f>
        <v>130.22</v>
      </c>
      <c r="F11" s="3">
        <f>SUMIFS('USER INPUT'!$F:$F,'USER INPUT'!$C:$C,$C11,'USER INPUT'!$G:$G,$A11)</f>
        <v>311.36</v>
      </c>
      <c r="G11" s="3">
        <f t="shared" si="0"/>
        <v>4.3499999999999659</v>
      </c>
      <c r="H11" s="3">
        <f t="shared" si="0"/>
        <v>52.17</v>
      </c>
      <c r="I11" s="3">
        <f t="shared" si="1"/>
        <v>47.820000000000036</v>
      </c>
      <c r="J11" s="3">
        <f t="shared" si="2"/>
        <v>1.119482824185575</v>
      </c>
      <c r="K11" s="4" t="str">
        <f t="shared" ca="1" si="3"/>
        <v/>
      </c>
      <c r="L11" s="3" vm="67">
        <f>VLOOKUP(A11,IF(C11="Fund 1",'Benchmark - Fund 1'!A:C,'Benchmark - Fund 2'!A:C),3,0)</f>
        <v>2905.914199510818</v>
      </c>
      <c r="M11" s="3">
        <f t="shared" si="4"/>
        <v>1.7890689749161328</v>
      </c>
      <c r="N11" s="3">
        <f t="shared" si="5"/>
        <v>-7.7824500408851165</v>
      </c>
      <c r="O11" s="3">
        <f t="shared" si="6"/>
        <v>93.335728421374654</v>
      </c>
      <c r="P11" s="3">
        <f t="shared" si="7"/>
        <v>85.55327838048953</v>
      </c>
      <c r="Q11" s="4" t="str">
        <f t="shared" ca="1" si="8"/>
        <v/>
      </c>
    </row>
    <row r="12" spans="1:17">
      <c r="A12" s="2">
        <f t="shared" si="9"/>
        <v>43555</v>
      </c>
      <c r="B12" s="2" t="s">
        <v>22</v>
      </c>
      <c r="C12" s="2" t="s">
        <v>23</v>
      </c>
      <c r="D12" s="3">
        <f>SUMIFS('USER INPUT'!$D:$D,'USER INPUT'!$C:$C,$C12,'USER INPUT'!$G:$G,$A12)</f>
        <v>439.97</v>
      </c>
      <c r="E12" s="3">
        <f>SUMIFS('USER INPUT'!$E:$E,'USER INPUT'!$C:$C,$C12,'USER INPUT'!$G:$G,$A12)</f>
        <v>133.18</v>
      </c>
      <c r="F12" s="3">
        <f>SUMIFS('USER INPUT'!$F:$F,'USER INPUT'!$C:$C,$C12,'USER INPUT'!$G:$G,$A12)</f>
        <v>364.32</v>
      </c>
      <c r="G12" s="3">
        <f t="shared" si="0"/>
        <v>45.520000000000039</v>
      </c>
      <c r="H12" s="3">
        <f t="shared" si="0"/>
        <v>2.960000000000008</v>
      </c>
      <c r="I12" s="3">
        <f t="shared" si="1"/>
        <v>-42.560000000000031</v>
      </c>
      <c r="J12" s="3">
        <f t="shared" si="2"/>
        <v>1.1307589153805941</v>
      </c>
      <c r="K12" s="4" t="str">
        <f t="shared" ca="1" si="3"/>
        <v/>
      </c>
      <c r="L12" s="3" vm="70">
        <f>VLOOKUP(A12,IF(C12="Fund 1",'Benchmark - Fund 1'!A:C,'Benchmark - Fund 2'!A:C),3,0)</f>
        <v>2995.2020332597699</v>
      </c>
      <c r="M12" s="3">
        <f t="shared" si="4"/>
        <v>1.7357363144064619</v>
      </c>
      <c r="N12" s="3">
        <f t="shared" si="5"/>
        <v>-79.010717031782207</v>
      </c>
      <c r="O12" s="3">
        <f t="shared" si="6"/>
        <v>5.1377794906431413</v>
      </c>
      <c r="P12" s="3">
        <f t="shared" si="7"/>
        <v>-73.872937541139066</v>
      </c>
      <c r="Q12" s="4" t="str">
        <f t="shared" ca="1" si="8"/>
        <v/>
      </c>
    </row>
    <row r="13" spans="1:17">
      <c r="A13" s="2">
        <f t="shared" si="9"/>
        <v>43646</v>
      </c>
      <c r="B13" s="2" t="s">
        <v>22</v>
      </c>
      <c r="C13" s="2" t="s">
        <v>23</v>
      </c>
      <c r="D13" s="3">
        <f>SUMIFS('USER INPUT'!$D:$D,'USER INPUT'!$C:$C,$C13,'USER INPUT'!$G:$G,$A13)</f>
        <v>422.71</v>
      </c>
      <c r="E13" s="3">
        <f>SUMIFS('USER INPUT'!$E:$E,'USER INPUT'!$C:$C,$C13,'USER INPUT'!$G:$G,$A13)</f>
        <v>133.18</v>
      </c>
      <c r="F13" s="3">
        <f>SUMIFS('USER INPUT'!$F:$F,'USER INPUT'!$C:$C,$C13,'USER INPUT'!$G:$G,$A13)</f>
        <v>376.15</v>
      </c>
      <c r="G13" s="3">
        <f t="shared" si="0"/>
        <v>0</v>
      </c>
      <c r="H13" s="3">
        <f t="shared" si="0"/>
        <v>0</v>
      </c>
      <c r="I13" s="3">
        <f t="shared" si="1"/>
        <v>0</v>
      </c>
      <c r="J13" s="3">
        <f t="shared" si="2"/>
        <v>1.2049158997894538</v>
      </c>
      <c r="K13" s="4" t="str">
        <f t="shared" ca="1" si="3"/>
        <v/>
      </c>
      <c r="L13" s="3" vm="73">
        <f>VLOOKUP(A13,IF(C13="Fund 1",'Benchmark - Fund 1'!A:C,'Benchmark - Fund 2'!A:C),3,0)</f>
        <v>3242.8412252271</v>
      </c>
      <c r="M13" s="3">
        <f t="shared" si="4"/>
        <v>1.6031870131874773</v>
      </c>
      <c r="N13" s="3">
        <f t="shared" si="5"/>
        <v>0</v>
      </c>
      <c r="O13" s="3">
        <f t="shared" si="6"/>
        <v>0</v>
      </c>
      <c r="P13" s="3">
        <f t="shared" si="7"/>
        <v>0</v>
      </c>
      <c r="Q13" s="4" t="str">
        <f t="shared" ca="1" si="8"/>
        <v/>
      </c>
    </row>
    <row r="14" spans="1:17">
      <c r="A14" s="2">
        <f t="shared" si="9"/>
        <v>43738</v>
      </c>
      <c r="B14" s="2" t="s">
        <v>22</v>
      </c>
      <c r="C14" s="2" t="s">
        <v>23</v>
      </c>
      <c r="D14" s="3">
        <f>SUMIFS('USER INPUT'!$D:$D,'USER INPUT'!$C:$C,$C14,'USER INPUT'!$G:$G,$A14)</f>
        <v>439.87</v>
      </c>
      <c r="E14" s="3">
        <f>SUMIFS('USER INPUT'!$E:$E,'USER INPUT'!$C:$C,$C14,'USER INPUT'!$G:$G,$A14)</f>
        <v>155.27000000000001</v>
      </c>
      <c r="F14" s="3">
        <f>SUMIFS('USER INPUT'!$F:$F,'USER INPUT'!$C:$C,$C14,'USER INPUT'!$G:$G,$A14)</f>
        <v>380.31</v>
      </c>
      <c r="G14" s="3">
        <f t="shared" si="0"/>
        <v>17.160000000000025</v>
      </c>
      <c r="H14" s="3">
        <f t="shared" si="0"/>
        <v>22.090000000000003</v>
      </c>
      <c r="I14" s="3">
        <f t="shared" si="1"/>
        <v>4.9299999999999784</v>
      </c>
      <c r="J14" s="3">
        <f t="shared" si="2"/>
        <v>1.2175870143451475</v>
      </c>
      <c r="K14" s="4" t="str">
        <f t="shared" ca="1" si="3"/>
        <v/>
      </c>
      <c r="L14" s="3" vm="76">
        <f>VLOOKUP(A14,IF(C14="Fund 1",'Benchmark - Fund 1'!A:C,'Benchmark - Fund 2'!A:C),3,0)</f>
        <v>3457.0217902686404</v>
      </c>
      <c r="M14" s="3">
        <f t="shared" si="4"/>
        <v>1.5038612000501901</v>
      </c>
      <c r="N14" s="3">
        <f t="shared" si="5"/>
        <v>-25.8062581928613</v>
      </c>
      <c r="O14" s="3">
        <f t="shared" si="6"/>
        <v>33.220293909108705</v>
      </c>
      <c r="P14" s="3">
        <f t="shared" si="7"/>
        <v>7.4140357162474047</v>
      </c>
      <c r="Q14" s="4" t="str">
        <f t="shared" ca="1" si="8"/>
        <v/>
      </c>
    </row>
    <row r="15" spans="1:17">
      <c r="A15" s="2">
        <f t="shared" si="9"/>
        <v>43830</v>
      </c>
      <c r="B15" s="2" t="s">
        <v>22</v>
      </c>
      <c r="C15" s="2" t="s">
        <v>23</v>
      </c>
      <c r="D15" s="3">
        <f>SUMIFS('USER INPUT'!$D:$D,'USER INPUT'!$C:$C,$C15,'USER INPUT'!$G:$G,$A15)</f>
        <v>477.59</v>
      </c>
      <c r="E15" s="3">
        <f>SUMIFS('USER INPUT'!$E:$E,'USER INPUT'!$C:$C,$C15,'USER INPUT'!$G:$G,$A15)</f>
        <v>175.92</v>
      </c>
      <c r="F15" s="3">
        <f>SUMIFS('USER INPUT'!$F:$F,'USER INPUT'!$C:$C,$C15,'USER INPUT'!$G:$G,$A15)</f>
        <v>396.97</v>
      </c>
      <c r="G15" s="3">
        <f t="shared" si="0"/>
        <v>37.71999999999997</v>
      </c>
      <c r="H15" s="3">
        <f t="shared" si="0"/>
        <v>20.649999999999977</v>
      </c>
      <c r="I15" s="3">
        <f t="shared" si="1"/>
        <v>-17.069999999999993</v>
      </c>
      <c r="J15" s="3">
        <f t="shared" si="2"/>
        <v>1.1995435415314391</v>
      </c>
      <c r="K15" s="4" t="str">
        <f t="shared" ca="1" si="3"/>
        <v/>
      </c>
      <c r="L15" s="3" vm="79">
        <f>VLOOKUP(A15,IF(C15="Fund 1",'Benchmark - Fund 1'!A:C,'Benchmark - Fund 2'!A:C),3,0)</f>
        <v>3299.5848036569437</v>
      </c>
      <c r="M15" s="3">
        <f t="shared" si="4"/>
        <v>1.5756167055779602</v>
      </c>
      <c r="N15" s="3">
        <f t="shared" si="5"/>
        <v>-59.432262134400609</v>
      </c>
      <c r="O15" s="3">
        <f t="shared" si="6"/>
        <v>32.536484970184844</v>
      </c>
      <c r="P15" s="3">
        <f t="shared" si="7"/>
        <v>-26.895777164215765</v>
      </c>
      <c r="Q15" s="4" t="str">
        <f t="shared" ca="1" si="8"/>
        <v/>
      </c>
    </row>
    <row r="16" spans="1:17">
      <c r="A16" s="2">
        <f t="shared" si="9"/>
        <v>43921</v>
      </c>
      <c r="B16" s="2" t="s">
        <v>22</v>
      </c>
      <c r="C16" s="2" t="s">
        <v>23</v>
      </c>
      <c r="D16" s="3">
        <f>SUMIFS('USER INPUT'!$D:$D,'USER INPUT'!$C:$C,$C16,'USER INPUT'!$G:$G,$A16)</f>
        <v>476.08</v>
      </c>
      <c r="E16" s="3">
        <f>SUMIFS('USER INPUT'!$E:$E,'USER INPUT'!$C:$C,$C16,'USER INPUT'!$G:$G,$A16)</f>
        <v>189.94</v>
      </c>
      <c r="F16" s="3">
        <f>SUMIFS('USER INPUT'!$F:$F,'USER INPUT'!$C:$C,$C16,'USER INPUT'!$G:$G,$A16)</f>
        <v>394.68</v>
      </c>
      <c r="G16" s="3">
        <f t="shared" si="0"/>
        <v>0</v>
      </c>
      <c r="H16" s="3">
        <f t="shared" si="0"/>
        <v>14.02000000000001</v>
      </c>
      <c r="I16" s="3">
        <f t="shared" si="1"/>
        <v>14.02000000000001</v>
      </c>
      <c r="J16" s="3">
        <f t="shared" si="2"/>
        <v>1.2279868929591666</v>
      </c>
      <c r="K16" s="4" t="str">
        <f t="shared" ca="1" si="3"/>
        <v/>
      </c>
      <c r="L16" s="3" vm="82">
        <f>VLOOKUP(A16,IF(C16="Fund 1",'Benchmark - Fund 1'!A:C,'Benchmark - Fund 2'!A:C),3,0)</f>
        <v>3712.3213234615391</v>
      </c>
      <c r="M16" s="3">
        <f t="shared" si="4"/>
        <v>1.4004393707130336</v>
      </c>
      <c r="N16" s="3">
        <f t="shared" si="5"/>
        <v>0</v>
      </c>
      <c r="O16" s="3">
        <f t="shared" si="6"/>
        <v>19.634159977396745</v>
      </c>
      <c r="P16" s="3">
        <f t="shared" si="7"/>
        <v>19.634159977396745</v>
      </c>
      <c r="Q16" s="4" t="str">
        <f t="shared" ca="1" si="8"/>
        <v/>
      </c>
    </row>
    <row r="17" spans="1:17">
      <c r="A17" s="2">
        <f t="shared" si="9"/>
        <v>44012</v>
      </c>
      <c r="B17" s="2" t="s">
        <v>22</v>
      </c>
      <c r="C17" s="2" t="s">
        <v>23</v>
      </c>
      <c r="D17" s="3">
        <f>SUMIFS('USER INPUT'!$D:$D,'USER INPUT'!$C:$C,$C17,'USER INPUT'!$G:$G,$A17)</f>
        <v>481.43</v>
      </c>
      <c r="E17" s="3">
        <f>SUMIFS('USER INPUT'!$E:$E,'USER INPUT'!$C:$C,$C17,'USER INPUT'!$G:$G,$A17)</f>
        <v>209.88</v>
      </c>
      <c r="F17" s="3">
        <f>SUMIFS('USER INPUT'!$F:$F,'USER INPUT'!$C:$C,$C17,'USER INPUT'!$G:$G,$A17)</f>
        <v>382.74</v>
      </c>
      <c r="G17" s="3">
        <f t="shared" si="0"/>
        <v>5.3500000000000227</v>
      </c>
      <c r="H17" s="3">
        <f t="shared" si="0"/>
        <v>19.939999999999998</v>
      </c>
      <c r="I17" s="3">
        <f t="shared" si="1"/>
        <v>14.589999999999975</v>
      </c>
      <c r="J17" s="3">
        <f t="shared" si="2"/>
        <v>1.2309577716386597</v>
      </c>
      <c r="K17" s="4" t="str">
        <f t="shared" ca="1" si="3"/>
        <v/>
      </c>
      <c r="L17" s="3" vm="85">
        <f>VLOOKUP(A17,IF(C17="Fund 1",'Benchmark - Fund 1'!A:C,'Benchmark - Fund 2'!A:C),3,0)</f>
        <v>3606.4602190020832</v>
      </c>
      <c r="M17" s="3">
        <f t="shared" si="4"/>
        <v>1.4415467307030487</v>
      </c>
      <c r="N17" s="3">
        <f t="shared" si="5"/>
        <v>-7.7122750092613437</v>
      </c>
      <c r="O17" s="3">
        <f t="shared" si="6"/>
        <v>28.744441810218788</v>
      </c>
      <c r="P17" s="3">
        <f t="shared" si="7"/>
        <v>21.032166800957445</v>
      </c>
      <c r="Q17" s="4" t="str">
        <f t="shared" ca="1" si="8"/>
        <v/>
      </c>
    </row>
    <row r="18" spans="1:17">
      <c r="A18" s="2">
        <f t="shared" si="9"/>
        <v>44104</v>
      </c>
      <c r="B18" s="2" t="s">
        <v>22</v>
      </c>
      <c r="C18" s="2" t="s">
        <v>23</v>
      </c>
      <c r="D18" s="3">
        <f>SUMIFS('USER INPUT'!$D:$D,'USER INPUT'!$C:$C,$C18,'USER INPUT'!$G:$G,$A18)</f>
        <v>514.85</v>
      </c>
      <c r="E18" s="3">
        <f>SUMIFS('USER INPUT'!$E:$E,'USER INPUT'!$C:$C,$C18,'USER INPUT'!$G:$G,$A18)</f>
        <v>249.32</v>
      </c>
      <c r="F18" s="3">
        <f>SUMIFS('USER INPUT'!$F:$F,'USER INPUT'!$C:$C,$C18,'USER INPUT'!$G:$G,$A18)</f>
        <v>383.87</v>
      </c>
      <c r="G18" s="3">
        <f t="shared" si="0"/>
        <v>33.420000000000016</v>
      </c>
      <c r="H18" s="3">
        <f t="shared" si="0"/>
        <v>39.44</v>
      </c>
      <c r="I18" s="3">
        <f t="shared" si="1"/>
        <v>6.0199999999999818</v>
      </c>
      <c r="J18" s="3">
        <f t="shared" si="2"/>
        <v>1.2298533553462174</v>
      </c>
      <c r="K18" s="4" t="str">
        <f t="shared" ca="1" si="3"/>
        <v/>
      </c>
      <c r="L18" s="3" vm="88">
        <f>VLOOKUP(A18,IF(C18="Fund 1",'Benchmark - Fund 1'!A:C,'Benchmark - Fund 2'!A:C),3,0)</f>
        <v>3301.997573744713</v>
      </c>
      <c r="M18" s="3">
        <f t="shared" si="4"/>
        <v>1.5744654022313933</v>
      </c>
      <c r="N18" s="3">
        <f t="shared" si="5"/>
        <v>-52.618633742573188</v>
      </c>
      <c r="O18" s="3">
        <f t="shared" si="6"/>
        <v>62.096915464006152</v>
      </c>
      <c r="P18" s="3">
        <f t="shared" si="7"/>
        <v>9.478281721432964</v>
      </c>
      <c r="Q18" s="4" t="str">
        <f t="shared" ca="1" si="8"/>
        <v/>
      </c>
    </row>
    <row r="19" spans="1:17">
      <c r="A19" s="2">
        <f t="shared" si="9"/>
        <v>44196</v>
      </c>
      <c r="B19" s="2" t="s">
        <v>22</v>
      </c>
      <c r="C19" s="2" t="s">
        <v>23</v>
      </c>
      <c r="D19" s="3">
        <f>SUMIFS('USER INPUT'!$D:$D,'USER INPUT'!$C:$C,$C19,'USER INPUT'!$G:$G,$A19)</f>
        <v>552.70000000000005</v>
      </c>
      <c r="E19" s="3">
        <f>SUMIFS('USER INPUT'!$E:$E,'USER INPUT'!$C:$C,$C19,'USER INPUT'!$G:$G,$A19)</f>
        <v>304.89999999999998</v>
      </c>
      <c r="F19" s="3">
        <f>SUMIFS('USER INPUT'!$F:$F,'USER INPUT'!$C:$C,$C19,'USER INPUT'!$G:$G,$A19)</f>
        <v>413.71</v>
      </c>
      <c r="G19" s="3">
        <f t="shared" si="0"/>
        <v>37.850000000000023</v>
      </c>
      <c r="H19" s="3">
        <f t="shared" si="0"/>
        <v>55.579999999999984</v>
      </c>
      <c r="I19" s="3">
        <f t="shared" si="1"/>
        <v>17.729999999999961</v>
      </c>
      <c r="J19" s="3">
        <f t="shared" si="2"/>
        <v>1.3001809299800975</v>
      </c>
      <c r="K19" s="4" t="str">
        <f t="shared" ca="1" si="3"/>
        <v/>
      </c>
      <c r="L19" s="3" vm="91">
        <f>VLOOKUP(A19,IF(C19="Fund 1",'Benchmark - Fund 1'!A:C,'Benchmark - Fund 2'!A:C),3,0)</f>
        <v>3251.9492345109747</v>
      </c>
      <c r="M19" s="3">
        <f t="shared" si="4"/>
        <v>1.5986968317157193</v>
      </c>
      <c r="N19" s="3">
        <f t="shared" si="5"/>
        <v>-60.510675080440009</v>
      </c>
      <c r="O19" s="3">
        <f t="shared" si="6"/>
        <v>88.855569906759655</v>
      </c>
      <c r="P19" s="3">
        <f t="shared" si="7"/>
        <v>28.344894826319646</v>
      </c>
      <c r="Q19" s="4" t="str">
        <f t="shared" ca="1" si="8"/>
        <v/>
      </c>
    </row>
    <row r="20" spans="1:17">
      <c r="A20" s="2">
        <f t="shared" si="9"/>
        <v>44286</v>
      </c>
      <c r="B20" s="2" t="s">
        <v>22</v>
      </c>
      <c r="C20" s="2" t="s">
        <v>23</v>
      </c>
      <c r="D20" s="3">
        <f>SUMIFS('USER INPUT'!$D:$D,'USER INPUT'!$C:$C,$C20,'USER INPUT'!$G:$G,$A20)</f>
        <v>551.27</v>
      </c>
      <c r="E20" s="3">
        <f>SUMIFS('USER INPUT'!$E:$E,'USER INPUT'!$C:$C,$C20,'USER INPUT'!$G:$G,$A20)</f>
        <v>311.54000000000002</v>
      </c>
      <c r="F20" s="3">
        <f>SUMIFS('USER INPUT'!$F:$F,'USER INPUT'!$C:$C,$C20,'USER INPUT'!$G:$G,$A20)</f>
        <v>424.79</v>
      </c>
      <c r="G20" s="3">
        <f t="shared" si="0"/>
        <v>0</v>
      </c>
      <c r="H20" s="3">
        <f t="shared" si="0"/>
        <v>6.6400000000000432</v>
      </c>
      <c r="I20" s="3">
        <f t="shared" si="1"/>
        <v>6.6400000000000432</v>
      </c>
      <c r="J20" s="3">
        <f t="shared" si="2"/>
        <v>1.3356975710631815</v>
      </c>
      <c r="K20" s="4" t="str">
        <f t="shared" ca="1" si="3"/>
        <v/>
      </c>
      <c r="L20" s="3" vm="94">
        <f>VLOOKUP(A20,IF(C20="Fund 1",'Benchmark - Fund 1'!A:C,'Benchmark - Fund 2'!A:C),3,0)</f>
        <v>3638.0188452191969</v>
      </c>
      <c r="M20" s="3">
        <f t="shared" si="4"/>
        <v>1.429041783262069</v>
      </c>
      <c r="N20" s="3">
        <f t="shared" si="5"/>
        <v>0</v>
      </c>
      <c r="O20" s="3">
        <f t="shared" si="6"/>
        <v>9.4888374408602001</v>
      </c>
      <c r="P20" s="3">
        <f t="shared" si="7"/>
        <v>9.4888374408602001</v>
      </c>
      <c r="Q20" s="4" t="str">
        <f t="shared" ca="1" si="8"/>
        <v/>
      </c>
    </row>
    <row r="21" spans="1:17">
      <c r="A21" s="2">
        <f t="shared" si="9"/>
        <v>44377</v>
      </c>
      <c r="B21" s="2" t="s">
        <v>22</v>
      </c>
      <c r="C21" s="2" t="s">
        <v>23</v>
      </c>
      <c r="D21" s="3">
        <f>SUMIFS('USER INPUT'!$D:$D,'USER INPUT'!$C:$C,$C21,'USER INPUT'!$G:$G,$A21)</f>
        <v>589.92999999999995</v>
      </c>
      <c r="E21" s="3">
        <f>SUMIFS('USER INPUT'!$E:$E,'USER INPUT'!$C:$C,$C21,'USER INPUT'!$G:$G,$A21)</f>
        <v>335.7</v>
      </c>
      <c r="F21" s="3">
        <f>SUMIFS('USER INPUT'!$F:$F,'USER INPUT'!$C:$C,$C21,'USER INPUT'!$G:$G,$A21)</f>
        <v>486.45</v>
      </c>
      <c r="G21" s="3">
        <f t="shared" si="0"/>
        <v>38.659999999999968</v>
      </c>
      <c r="H21" s="3">
        <f t="shared" si="0"/>
        <v>24.159999999999968</v>
      </c>
      <c r="I21" s="3">
        <f t="shared" si="1"/>
        <v>-14.5</v>
      </c>
      <c r="J21" s="3">
        <f t="shared" si="2"/>
        <v>1.3936399233807402</v>
      </c>
      <c r="K21" s="4" t="str">
        <f t="shared" ca="1" si="3"/>
        <v/>
      </c>
      <c r="L21" s="3" vm="97">
        <f>VLOOKUP(A21,IF(C21="Fund 1",'Benchmark - Fund 1'!A:C,'Benchmark - Fund 2'!A:C),3,0)</f>
        <v>4339.0469401610444</v>
      </c>
      <c r="M21" s="3">
        <f t="shared" si="4"/>
        <v>1.1981619488818198</v>
      </c>
      <c r="N21" s="3">
        <f t="shared" si="5"/>
        <v>-46.320940943771113</v>
      </c>
      <c r="O21" s="3">
        <f t="shared" si="6"/>
        <v>28.947592684984727</v>
      </c>
      <c r="P21" s="3">
        <f t="shared" si="7"/>
        <v>-17.373348258786386</v>
      </c>
      <c r="Q21" s="4" t="str">
        <f t="shared" ca="1" si="8"/>
        <v/>
      </c>
    </row>
    <row r="22" spans="1:17">
      <c r="A22" s="2">
        <f t="shared" si="9"/>
        <v>44469</v>
      </c>
      <c r="B22" s="2" t="s">
        <v>22</v>
      </c>
      <c r="C22" s="2" t="s">
        <v>23</v>
      </c>
      <c r="D22" s="3">
        <f>SUMIFS('USER INPUT'!$D:$D,'USER INPUT'!$C:$C,$C22,'USER INPUT'!$G:$G,$A22)</f>
        <v>649.69000000000005</v>
      </c>
      <c r="E22" s="3">
        <f>SUMIFS('USER INPUT'!$E:$E,'USER INPUT'!$C:$C,$C22,'USER INPUT'!$G:$G,$A22)</f>
        <v>403.71</v>
      </c>
      <c r="F22" s="3">
        <f>SUMIFS('USER INPUT'!$F:$F,'USER INPUT'!$C:$C,$C22,'USER INPUT'!$G:$G,$A22)</f>
        <v>511.85</v>
      </c>
      <c r="G22" s="3">
        <f t="shared" si="0"/>
        <v>59.760000000000105</v>
      </c>
      <c r="H22" s="3">
        <f t="shared" si="0"/>
        <v>68.009999999999991</v>
      </c>
      <c r="I22" s="3">
        <f t="shared" si="1"/>
        <v>8.2499999999998863</v>
      </c>
      <c r="J22" s="3">
        <f t="shared" si="2"/>
        <v>1.4092259385245269</v>
      </c>
      <c r="K22" s="4" t="str">
        <f t="shared" ca="1" si="3"/>
        <v/>
      </c>
      <c r="L22" s="3" vm="100">
        <f>VLOOKUP(A22,IF(C22="Fund 1",'Benchmark - Fund 1'!A:C,'Benchmark - Fund 2'!A:C),3,0)</f>
        <v>4247.7663034511243</v>
      </c>
      <c r="M22" s="3">
        <f t="shared" si="4"/>
        <v>1.223909360053351</v>
      </c>
      <c r="N22" s="3">
        <f t="shared" si="5"/>
        <v>-73.140823356788388</v>
      </c>
      <c r="O22" s="3">
        <f t="shared" si="6"/>
        <v>83.2380755772284</v>
      </c>
      <c r="P22" s="3">
        <f t="shared" si="7"/>
        <v>10.097252220440012</v>
      </c>
      <c r="Q22" s="4" t="str">
        <f t="shared" ca="1" si="8"/>
        <v/>
      </c>
    </row>
    <row r="23" spans="1:17">
      <c r="A23" s="2">
        <f t="shared" si="9"/>
        <v>44561</v>
      </c>
      <c r="B23" s="2" t="s">
        <v>22</v>
      </c>
      <c r="C23" s="2" t="s">
        <v>23</v>
      </c>
      <c r="D23" s="3">
        <f>SUMIFS('USER INPUT'!$D:$D,'USER INPUT'!$C:$C,$C23,'USER INPUT'!$G:$G,$A23)</f>
        <v>651.03</v>
      </c>
      <c r="E23" s="3">
        <f>SUMIFS('USER INPUT'!$E:$E,'USER INPUT'!$C:$C,$C23,'USER INPUT'!$G:$G,$A23)</f>
        <v>449.47</v>
      </c>
      <c r="F23" s="3">
        <f>SUMIFS('USER INPUT'!$F:$F,'USER INPUT'!$C:$C,$C23,'USER INPUT'!$G:$G,$A23)</f>
        <v>488</v>
      </c>
      <c r="G23" s="3">
        <f t="shared" si="0"/>
        <v>1.3399999999999181</v>
      </c>
      <c r="H23" s="3">
        <f t="shared" si="0"/>
        <v>45.760000000000048</v>
      </c>
      <c r="I23" s="3">
        <f t="shared" si="1"/>
        <v>44.42000000000013</v>
      </c>
      <c r="J23" s="3">
        <f t="shared" si="2"/>
        <v>1.4399797244366621</v>
      </c>
      <c r="K23" s="4" t="str">
        <f t="shared" ca="1" si="3"/>
        <v/>
      </c>
      <c r="L23" s="3" vm="103">
        <f>VLOOKUP(A23,IF(C23="Fund 1",'Benchmark - Fund 1'!A:C,'Benchmark - Fund 2'!A:C),3,0)</f>
        <v>4121.751960142341</v>
      </c>
      <c r="M23" s="3">
        <f t="shared" si="4"/>
        <v>1.2613279470445173</v>
      </c>
      <c r="N23" s="3">
        <f t="shared" si="5"/>
        <v>-1.6901794490395501</v>
      </c>
      <c r="O23" s="3">
        <f t="shared" si="6"/>
        <v>57.718366856757171</v>
      </c>
      <c r="P23" s="3">
        <f t="shared" si="7"/>
        <v>56.028187407717624</v>
      </c>
      <c r="Q23" s="4" t="str">
        <f t="shared" ca="1" si="8"/>
        <v/>
      </c>
    </row>
    <row r="24" spans="1:17">
      <c r="A24" s="2">
        <f t="shared" si="9"/>
        <v>44651</v>
      </c>
      <c r="B24" s="2" t="s">
        <v>22</v>
      </c>
      <c r="C24" s="2" t="s">
        <v>23</v>
      </c>
      <c r="D24" s="3">
        <f>SUMIFS('USER INPUT'!$D:$D,'USER INPUT'!$C:$C,$C24,'USER INPUT'!$G:$G,$A24)</f>
        <v>654.87</v>
      </c>
      <c r="E24" s="3">
        <f>SUMIFS('USER INPUT'!$E:$E,'USER INPUT'!$C:$C,$C24,'USER INPUT'!$G:$G,$A24)</f>
        <v>522.57000000000005</v>
      </c>
      <c r="F24" s="3">
        <f>SUMIFS('USER INPUT'!$F:$F,'USER INPUT'!$C:$C,$C24,'USER INPUT'!$G:$G,$A24)</f>
        <v>443.67</v>
      </c>
      <c r="G24" s="3">
        <f t="shared" si="0"/>
        <v>3.8400000000000318</v>
      </c>
      <c r="H24" s="3">
        <f t="shared" si="0"/>
        <v>73.100000000000023</v>
      </c>
      <c r="I24" s="3">
        <f t="shared" si="1"/>
        <v>69.259999999999991</v>
      </c>
      <c r="J24" s="3">
        <f t="shared" si="2"/>
        <v>1.4754684135782674</v>
      </c>
      <c r="K24" s="4" t="str">
        <f t="shared" ca="1" si="3"/>
        <v/>
      </c>
      <c r="L24" s="3" vm="106">
        <f>VLOOKUP(A24,IF(C24="Fund 1",'Benchmark - Fund 1'!A:C,'Benchmark - Fund 2'!A:C),3,0)</f>
        <v>4582.3269432718798</v>
      </c>
      <c r="M24" s="3">
        <f t="shared" si="4"/>
        <v>1.1345504156455806</v>
      </c>
      <c r="N24" s="3">
        <f t="shared" si="5"/>
        <v>-4.3566735960790659</v>
      </c>
      <c r="O24" s="3">
        <f t="shared" si="6"/>
        <v>82.93563538369196</v>
      </c>
      <c r="P24" s="3">
        <f t="shared" si="7"/>
        <v>78.578961787612897</v>
      </c>
      <c r="Q24" s="4" t="str">
        <f t="shared" ca="1" si="8"/>
        <v/>
      </c>
    </row>
    <row r="25" spans="1:17">
      <c r="A25" s="2">
        <f t="shared" si="9"/>
        <v>44742</v>
      </c>
      <c r="B25" s="2" t="s">
        <v>22</v>
      </c>
      <c r="C25" s="2" t="s">
        <v>23</v>
      </c>
      <c r="D25" s="3">
        <f>SUMIFS('USER INPUT'!$D:$D,'USER INPUT'!$C:$C,$C25,'USER INPUT'!$G:$G,$A25)</f>
        <v>663.78</v>
      </c>
      <c r="E25" s="3">
        <f>SUMIFS('USER INPUT'!$E:$E,'USER INPUT'!$C:$C,$C25,'USER INPUT'!$G:$G,$A25)</f>
        <v>528.4</v>
      </c>
      <c r="F25" s="3">
        <f>SUMIFS('USER INPUT'!$F:$F,'USER INPUT'!$C:$C,$C25,'USER INPUT'!$G:$G,$A25)</f>
        <v>462.86</v>
      </c>
      <c r="G25" s="3">
        <f t="shared" si="0"/>
        <v>8.9099999999999682</v>
      </c>
      <c r="H25" s="3">
        <f t="shared" si="0"/>
        <v>5.8299999999999272</v>
      </c>
      <c r="I25" s="3">
        <f t="shared" si="1"/>
        <v>-3.0800000000000409</v>
      </c>
      <c r="J25" s="3">
        <f t="shared" si="2"/>
        <v>1.4933562324866674</v>
      </c>
      <c r="K25" s="4" t="str">
        <f t="shared" ca="1" si="3"/>
        <v/>
      </c>
      <c r="L25" s="3" vm="109">
        <f>VLOOKUP(A25,IF(C25="Fund 1",'Benchmark - Fund 1'!A:C,'Benchmark - Fund 2'!A:C),3,0)</f>
        <v>4843.6483054957716</v>
      </c>
      <c r="M25" s="3">
        <f t="shared" si="4"/>
        <v>1.0733398897302728</v>
      </c>
      <c r="N25" s="3">
        <f t="shared" si="5"/>
        <v>-9.5634584174966975</v>
      </c>
      <c r="O25" s="3">
        <f t="shared" si="6"/>
        <v>6.2575715571274122</v>
      </c>
      <c r="P25" s="3">
        <f t="shared" si="7"/>
        <v>-3.3058868603692853</v>
      </c>
      <c r="Q25" s="4" t="str">
        <f t="shared" ca="1" si="8"/>
        <v/>
      </c>
    </row>
    <row r="26" spans="1:17">
      <c r="A26" s="2">
        <f t="shared" si="9"/>
        <v>44834</v>
      </c>
      <c r="B26" s="2" t="s">
        <v>22</v>
      </c>
      <c r="C26" s="2" t="s">
        <v>23</v>
      </c>
      <c r="D26" s="3">
        <f>SUMIFS('USER INPUT'!$D:$D,'USER INPUT'!$C:$C,$C26,'USER INPUT'!$G:$G,$A26)</f>
        <v>678.62</v>
      </c>
      <c r="E26" s="3">
        <f>SUMIFS('USER INPUT'!$E:$E,'USER INPUT'!$C:$C,$C26,'USER INPUT'!$G:$G,$A26)</f>
        <v>469.05</v>
      </c>
      <c r="F26" s="3">
        <f>SUMIFS('USER INPUT'!$F:$F,'USER INPUT'!$C:$C,$C26,'USER INPUT'!$G:$G,$A26)</f>
        <v>475.57</v>
      </c>
      <c r="G26" s="3">
        <f t="shared" si="0"/>
        <v>14.840000000000032</v>
      </c>
      <c r="H26" s="3">
        <f t="shared" si="0"/>
        <v>0</v>
      </c>
      <c r="I26" s="3">
        <f t="shared" si="1"/>
        <v>-14.840000000000032</v>
      </c>
      <c r="J26" s="3">
        <f t="shared" si="2"/>
        <v>1.3919719430609176</v>
      </c>
      <c r="K26" s="4" t="str">
        <f t="shared" ca="1" si="3"/>
        <v/>
      </c>
      <c r="L26" s="3" vm="112">
        <f>VLOOKUP(A26,IF(C26="Fund 1",'Benchmark - Fund 1'!A:C,'Benchmark - Fund 2'!A:C),3,0)</f>
        <v>4888.6788489335468</v>
      </c>
      <c r="M26" s="3">
        <f t="shared" si="4"/>
        <v>1.0634531534521188</v>
      </c>
      <c r="N26" s="3">
        <f t="shared" si="5"/>
        <v>-15.781644797229477</v>
      </c>
      <c r="O26" s="3">
        <f t="shared" si="6"/>
        <v>0</v>
      </c>
      <c r="P26" s="3">
        <f t="shared" si="7"/>
        <v>-15.781644797229477</v>
      </c>
      <c r="Q26" s="4" t="str">
        <f t="shared" ca="1" si="8"/>
        <v/>
      </c>
    </row>
    <row r="27" spans="1:17">
      <c r="A27" s="2">
        <f t="shared" si="9"/>
        <v>44926</v>
      </c>
      <c r="B27" s="2" t="s">
        <v>22</v>
      </c>
      <c r="C27" s="2" t="s">
        <v>23</v>
      </c>
      <c r="D27" s="3">
        <f>SUMIFS('USER INPUT'!$D:$D,'USER INPUT'!$C:$C,$C27,'USER INPUT'!$G:$G,$A27)</f>
        <v>679.56</v>
      </c>
      <c r="E27" s="3">
        <f>SUMIFS('USER INPUT'!$E:$E,'USER INPUT'!$C:$C,$C27,'USER INPUT'!$G:$G,$A27)</f>
        <v>498.01</v>
      </c>
      <c r="F27" s="3">
        <f>SUMIFS('USER INPUT'!$F:$F,'USER INPUT'!$C:$C,$C27,'USER INPUT'!$G:$G,$A27)</f>
        <v>459.54</v>
      </c>
      <c r="G27" s="3">
        <f t="shared" si="0"/>
        <v>0.93999999999994088</v>
      </c>
      <c r="H27" s="3">
        <f t="shared" si="0"/>
        <v>28.95999999999998</v>
      </c>
      <c r="I27" s="3">
        <f t="shared" si="1"/>
        <v>28.020000000000039</v>
      </c>
      <c r="J27" s="3">
        <f t="shared" si="2"/>
        <v>1.4090735181588088</v>
      </c>
      <c r="K27" s="4" t="str">
        <f t="shared" ca="1" si="3"/>
        <v/>
      </c>
      <c r="L27" s="3" vm="115">
        <f>VLOOKUP(A27,IF(C27="Fund 1",'Benchmark - Fund 1'!A:C,'Benchmark - Fund 2'!A:C),3,0)</f>
        <v>5105.7473940369255</v>
      </c>
      <c r="M27" s="3">
        <f t="shared" si="4"/>
        <v>1.0182409228049356</v>
      </c>
      <c r="N27" s="3">
        <f t="shared" si="5"/>
        <v>-0.95714646743657927</v>
      </c>
      <c r="O27" s="3">
        <f t="shared" si="6"/>
        <v>29.488257124430916</v>
      </c>
      <c r="P27" s="3">
        <f t="shared" si="7"/>
        <v>28.531110656994336</v>
      </c>
      <c r="Q27" s="4" t="str">
        <f t="shared" ca="1" si="8"/>
        <v/>
      </c>
    </row>
    <row r="28" spans="1:17">
      <c r="A28" s="2">
        <f t="shared" si="9"/>
        <v>45016</v>
      </c>
      <c r="B28" s="2" t="s">
        <v>22</v>
      </c>
      <c r="C28" s="2" t="s">
        <v>23</v>
      </c>
      <c r="D28" s="3">
        <f>SUMIFS('USER INPUT'!$D:$D,'USER INPUT'!$C:$C,$C28,'USER INPUT'!$G:$G,$A28)</f>
        <v>667.65</v>
      </c>
      <c r="E28" s="3">
        <f>SUMIFS('USER INPUT'!$E:$E,'USER INPUT'!$C:$C,$C28,'USER INPUT'!$G:$G,$A28)</f>
        <v>586.19000000000005</v>
      </c>
      <c r="F28" s="3">
        <f>SUMIFS('USER INPUT'!$F:$F,'USER INPUT'!$C:$C,$C28,'USER INPUT'!$G:$G,$A28)</f>
        <v>466.3</v>
      </c>
      <c r="G28" s="3">
        <f t="shared" si="0"/>
        <v>0</v>
      </c>
      <c r="H28" s="3">
        <f t="shared" si="0"/>
        <v>88.180000000000064</v>
      </c>
      <c r="I28" s="3">
        <f t="shared" si="1"/>
        <v>88.180000000000064</v>
      </c>
      <c r="J28" s="3">
        <f t="shared" si="2"/>
        <v>1.5764097955515615</v>
      </c>
      <c r="K28" s="4" t="str">
        <f t="shared" ca="1" si="3"/>
        <v/>
      </c>
      <c r="L28" s="3" vm="118">
        <f>VLOOKUP(A28,IF(C28="Fund 1",'Benchmark - Fund 1'!A:C,'Benchmark - Fund 2'!A:C),3,0)</f>
        <v>4903.1782392030163</v>
      </c>
      <c r="M28" s="3">
        <f t="shared" si="4"/>
        <v>1.060308372342202</v>
      </c>
      <c r="N28" s="3">
        <f t="shared" si="5"/>
        <v>0</v>
      </c>
      <c r="O28" s="3">
        <f t="shared" si="6"/>
        <v>93.497992273135438</v>
      </c>
      <c r="P28" s="3">
        <f t="shared" si="7"/>
        <v>93.497992273135438</v>
      </c>
      <c r="Q28" s="4" t="str">
        <f t="shared" ca="1" si="8"/>
        <v/>
      </c>
    </row>
    <row r="29" spans="1:17">
      <c r="A29" s="2">
        <f t="shared" si="9"/>
        <v>45107</v>
      </c>
      <c r="B29" s="2" t="s">
        <v>22</v>
      </c>
      <c r="C29" s="2" t="s">
        <v>23</v>
      </c>
      <c r="D29" s="3">
        <f>SUMIFS('USER INPUT'!$D:$D,'USER INPUT'!$C:$C,$C29,'USER INPUT'!$G:$G,$A29)</f>
        <v>692.5</v>
      </c>
      <c r="E29" s="3">
        <f>SUMIFS('USER INPUT'!$E:$E,'USER INPUT'!$C:$C,$C29,'USER INPUT'!$G:$G,$A29)</f>
        <v>568.74</v>
      </c>
      <c r="F29" s="3">
        <f>SUMIFS('USER INPUT'!$F:$F,'USER INPUT'!$C:$C,$C29,'USER INPUT'!$G:$G,$A29)</f>
        <v>442.06</v>
      </c>
      <c r="G29" s="3">
        <f t="shared" si="0"/>
        <v>24.850000000000023</v>
      </c>
      <c r="H29" s="3">
        <f t="shared" si="0"/>
        <v>0</v>
      </c>
      <c r="I29" s="3">
        <f t="shared" si="1"/>
        <v>-24.850000000000023</v>
      </c>
      <c r="J29" s="3">
        <f t="shared" si="2"/>
        <v>1.459638989169675</v>
      </c>
      <c r="K29" s="4" t="str">
        <f t="shared" ca="1" si="3"/>
        <v/>
      </c>
      <c r="L29" s="3" vm="121">
        <f>VLOOKUP(A29,IF(C29="Fund 1",'Benchmark - Fund 1'!A:C,'Benchmark - Fund 2'!A:C),3,0)</f>
        <v>4968.9265944805802</v>
      </c>
      <c r="M29" s="3">
        <f t="shared" si="4"/>
        <v>1.0462784746886589</v>
      </c>
      <c r="N29" s="3">
        <f t="shared" si="5"/>
        <v>-26.000020096013195</v>
      </c>
      <c r="O29" s="3">
        <f t="shared" si="6"/>
        <v>0</v>
      </c>
      <c r="P29" s="3">
        <f t="shared" si="7"/>
        <v>-26.000020096013195</v>
      </c>
      <c r="Q29" s="4" t="str">
        <f t="shared" ca="1" si="8"/>
        <v/>
      </c>
    </row>
    <row r="30" spans="1:17">
      <c r="A30" s="2">
        <f t="shared" si="9"/>
        <v>45199</v>
      </c>
      <c r="B30" s="2" t="s">
        <v>22</v>
      </c>
      <c r="C30" s="2" t="s">
        <v>23</v>
      </c>
      <c r="D30" s="3">
        <f>SUMIFS('USER INPUT'!$D:$D,'USER INPUT'!$C:$C,$C30,'USER INPUT'!$G:$G,$A30)</f>
        <v>687.17</v>
      </c>
      <c r="E30" s="3">
        <f>SUMIFS('USER INPUT'!$E:$E,'USER INPUT'!$C:$C,$C30,'USER INPUT'!$G:$G,$A30)</f>
        <v>581.66</v>
      </c>
      <c r="F30" s="3">
        <f>SUMIFS('USER INPUT'!$F:$F,'USER INPUT'!$C:$C,$C30,'USER INPUT'!$G:$G,$A30)</f>
        <v>423.88</v>
      </c>
      <c r="G30" s="3">
        <f t="shared" si="0"/>
        <v>0</v>
      </c>
      <c r="H30" s="3">
        <f t="shared" si="0"/>
        <v>12.919999999999959</v>
      </c>
      <c r="I30" s="3">
        <f t="shared" si="1"/>
        <v>436.79999999999995</v>
      </c>
      <c r="J30" s="3">
        <f t="shared" si="2"/>
        <v>1.4633060232547987</v>
      </c>
      <c r="K30" s="4">
        <f t="shared" ca="1" si="3"/>
        <v>0.21367269158363342</v>
      </c>
      <c r="L30" s="3" vm="124">
        <f>VLOOKUP(A30,IF(C30="Fund 1",'Benchmark - Fund 1'!A:C,'Benchmark - Fund 2'!A:C),3,0)</f>
        <v>5198.8809381130541</v>
      </c>
      <c r="M30" s="3">
        <f t="shared" si="4"/>
        <v>1</v>
      </c>
      <c r="N30" s="3">
        <f t="shared" si="5"/>
        <v>0</v>
      </c>
      <c r="O30" s="3">
        <f t="shared" si="6"/>
        <v>12.919999999999959</v>
      </c>
      <c r="P30" s="3">
        <f t="shared" si="7"/>
        <v>436.79999999999995</v>
      </c>
      <c r="Q30" s="4">
        <f t="shared" ca="1" si="8"/>
        <v>3.6122271418571467E-2</v>
      </c>
    </row>
    <row r="31" spans="1:17">
      <c r="A31" s="2">
        <f>MIN('USER INPUT'!G:G)</f>
        <v>42735</v>
      </c>
      <c r="B31" s="2" t="s">
        <v>20</v>
      </c>
      <c r="C31" s="2" t="s">
        <v>21</v>
      </c>
      <c r="D31" s="3">
        <f>SUMIFS('USER INPUT'!$D:$D,'USER INPUT'!$C:$C,$C31,'USER INPUT'!$G:$G,$A31)</f>
        <v>1653.15</v>
      </c>
      <c r="E31" s="3">
        <f>SUMIFS('USER INPUT'!$E:$E,'USER INPUT'!$C:$C,$C31,'USER INPUT'!$G:$G,$A31)</f>
        <v>37.369999999999997</v>
      </c>
      <c r="F31" s="3">
        <f>SUMIFS('USER INPUT'!$F:$F,'USER INPUT'!$C:$C,$C31,'USER INPUT'!$G:$G,$A31)</f>
        <v>1919.98</v>
      </c>
      <c r="G31" s="3">
        <f t="shared" si="0"/>
        <v>1653.15</v>
      </c>
      <c r="H31" s="3">
        <f t="shared" si="0"/>
        <v>37.369999999999997</v>
      </c>
      <c r="I31" s="3">
        <f t="shared" si="1"/>
        <v>-1615.7800000000002</v>
      </c>
      <c r="J31" s="3">
        <f t="shared" si="2"/>
        <v>1.1840123400780327</v>
      </c>
      <c r="K31" s="4" t="str">
        <f t="shared" ca="1" si="3"/>
        <v/>
      </c>
      <c r="L31" s="3" vm="43">
        <f>VLOOKUP(A31,IF(C31="Fund 1",'Benchmark - Fund 1'!A:C,'Benchmark - Fund 2'!A:C),3,0)</f>
        <v>1880.7395938209545</v>
      </c>
      <c r="M31" s="3">
        <f t="shared" si="4"/>
        <v>2.7642747327666379</v>
      </c>
      <c r="N31" s="3">
        <f t="shared" si="5"/>
        <v>-4569.7607744731677</v>
      </c>
      <c r="O31" s="3">
        <f t="shared" si="6"/>
        <v>103.30094676348925</v>
      </c>
      <c r="P31" s="3">
        <f t="shared" si="7"/>
        <v>-4466.4598277096784</v>
      </c>
      <c r="Q31" s="4" t="str">
        <f t="shared" ca="1" si="8"/>
        <v/>
      </c>
    </row>
    <row r="32" spans="1:17">
      <c r="A32" s="2">
        <f>EOMONTH(A31,3)</f>
        <v>42825</v>
      </c>
      <c r="B32" s="2" t="s">
        <v>20</v>
      </c>
      <c r="C32" s="2" t="s">
        <v>21</v>
      </c>
      <c r="D32" s="3">
        <f>SUMIFS('USER INPUT'!$D:$D,'USER INPUT'!$C:$C,$C32,'USER INPUT'!$G:$G,$A32)</f>
        <v>2250.81</v>
      </c>
      <c r="E32" s="3">
        <f>SUMIFS('USER INPUT'!$E:$E,'USER INPUT'!$C:$C,$C32,'USER INPUT'!$G:$G,$A32)</f>
        <v>331.93</v>
      </c>
      <c r="F32" s="3">
        <f>SUMIFS('USER INPUT'!$F:$F,'USER INPUT'!$C:$C,$C32,'USER INPUT'!$G:$G,$A32)</f>
        <v>2274.5700000000002</v>
      </c>
      <c r="G32" s="3">
        <f t="shared" si="0"/>
        <v>597.65999999999985</v>
      </c>
      <c r="H32" s="3">
        <f t="shared" si="0"/>
        <v>294.56</v>
      </c>
      <c r="I32" s="3">
        <f t="shared" si="1"/>
        <v>-303.09999999999985</v>
      </c>
      <c r="J32" s="3">
        <f t="shared" si="2"/>
        <v>1.1580275545248155</v>
      </c>
      <c r="K32" s="4" t="str">
        <f t="shared" ca="1" si="3"/>
        <v/>
      </c>
      <c r="L32" s="3" vm="46">
        <f>VLOOKUP(A32,IF(C32="Fund 1",'Benchmark - Fund 1'!A:C,'Benchmark - Fund 2'!A:C),3,0)</f>
        <v>1898.956092275924</v>
      </c>
      <c r="M32" s="3">
        <f t="shared" si="4"/>
        <v>2.7377573179599568</v>
      </c>
      <c r="N32" s="3">
        <f t="shared" si="5"/>
        <v>-1636.2480386519474</v>
      </c>
      <c r="O32" s="3">
        <f t="shared" si="6"/>
        <v>806.43379557828484</v>
      </c>
      <c r="P32" s="3">
        <f t="shared" si="7"/>
        <v>-829.81424307366251</v>
      </c>
      <c r="Q32" s="4" t="str">
        <f t="shared" ca="1" si="8"/>
        <v/>
      </c>
    </row>
    <row r="33" spans="1:17">
      <c r="A33" s="2">
        <f t="shared" ref="A33:A58" si="10">EOMONTH(A32,3)</f>
        <v>42916</v>
      </c>
      <c r="B33" s="2" t="s">
        <v>20</v>
      </c>
      <c r="C33" s="2" t="s">
        <v>21</v>
      </c>
      <c r="D33" s="3">
        <f>SUMIFS('USER INPUT'!$D:$D,'USER INPUT'!$C:$C,$C33,'USER INPUT'!$G:$G,$A33)</f>
        <v>2337.84</v>
      </c>
      <c r="E33" s="3">
        <f>SUMIFS('USER INPUT'!$E:$E,'USER INPUT'!$C:$C,$C33,'USER INPUT'!$G:$G,$A33)</f>
        <v>368.11</v>
      </c>
      <c r="F33" s="3">
        <f>SUMIFS('USER INPUT'!$F:$F,'USER INPUT'!$C:$C,$C33,'USER INPUT'!$G:$G,$A33)</f>
        <v>2317.4699999999998</v>
      </c>
      <c r="G33" s="3">
        <f t="shared" si="0"/>
        <v>87.0300000000002</v>
      </c>
      <c r="H33" s="3">
        <f t="shared" si="0"/>
        <v>36.180000000000007</v>
      </c>
      <c r="I33" s="3">
        <f t="shared" si="1"/>
        <v>-50.850000000000193</v>
      </c>
      <c r="J33" s="3">
        <f t="shared" si="2"/>
        <v>1.1487441398898126</v>
      </c>
      <c r="K33" s="4" t="str">
        <f t="shared" ca="1" si="3"/>
        <v/>
      </c>
      <c r="L33" s="3" vm="49">
        <f>VLOOKUP(A33,IF(C33="Fund 1",'Benchmark - Fund 1'!A:C,'Benchmark - Fund 2'!A:C),3,0)</f>
        <v>2113.0164214921979</v>
      </c>
      <c r="M33" s="3">
        <f t="shared" si="4"/>
        <v>2.4604072572430078</v>
      </c>
      <c r="N33" s="3">
        <f t="shared" si="5"/>
        <v>-214.12924359785947</v>
      </c>
      <c r="O33" s="3">
        <f t="shared" si="6"/>
        <v>89.017534567052039</v>
      </c>
      <c r="P33" s="3">
        <f t="shared" si="7"/>
        <v>-125.11170903080743</v>
      </c>
      <c r="Q33" s="4" t="str">
        <f t="shared" ca="1" si="8"/>
        <v/>
      </c>
    </row>
    <row r="34" spans="1:17">
      <c r="A34" s="2">
        <f t="shared" si="10"/>
        <v>43008</v>
      </c>
      <c r="B34" s="2" t="s">
        <v>20</v>
      </c>
      <c r="C34" s="2" t="s">
        <v>21</v>
      </c>
      <c r="D34" s="3">
        <f>SUMIFS('USER INPUT'!$D:$D,'USER INPUT'!$C:$C,$C34,'USER INPUT'!$G:$G,$A34)</f>
        <v>2390.06</v>
      </c>
      <c r="E34" s="3">
        <f>SUMIFS('USER INPUT'!$E:$E,'USER INPUT'!$C:$C,$C34,'USER INPUT'!$G:$G,$A34)</f>
        <v>798.12</v>
      </c>
      <c r="F34" s="3">
        <f>SUMIFS('USER INPUT'!$F:$F,'USER INPUT'!$C:$C,$C34,'USER INPUT'!$G:$G,$A34)</f>
        <v>2019.06</v>
      </c>
      <c r="G34" s="3">
        <f t="shared" si="0"/>
        <v>52.2199999999998</v>
      </c>
      <c r="H34" s="3">
        <f t="shared" si="0"/>
        <v>430.01</v>
      </c>
      <c r="I34" s="3">
        <f t="shared" si="1"/>
        <v>377.79000000000019</v>
      </c>
      <c r="J34" s="3">
        <f t="shared" si="2"/>
        <v>1.178706810707681</v>
      </c>
      <c r="K34" s="4" t="str">
        <f t="shared" ca="1" si="3"/>
        <v/>
      </c>
      <c r="L34" s="3" vm="52">
        <f>VLOOKUP(A34,IF(C34="Fund 1",'Benchmark - Fund 1'!A:C,'Benchmark - Fund 2'!A:C),3,0)</f>
        <v>2118.3312183003741</v>
      </c>
      <c r="M34" s="3">
        <f t="shared" si="4"/>
        <v>2.4542342071908538</v>
      </c>
      <c r="N34" s="3">
        <f t="shared" si="5"/>
        <v>-128.1601102995059</v>
      </c>
      <c r="O34" s="3">
        <f t="shared" si="6"/>
        <v>1055.3452514341391</v>
      </c>
      <c r="P34" s="3">
        <f t="shared" si="7"/>
        <v>927.18514113463311</v>
      </c>
      <c r="Q34" s="4" t="str">
        <f t="shared" ca="1" si="8"/>
        <v/>
      </c>
    </row>
    <row r="35" spans="1:17">
      <c r="A35" s="2">
        <f t="shared" si="10"/>
        <v>43100</v>
      </c>
      <c r="B35" s="2" t="s">
        <v>20</v>
      </c>
      <c r="C35" s="2" t="s">
        <v>21</v>
      </c>
      <c r="D35" s="3">
        <f>SUMIFS('USER INPUT'!$D:$D,'USER INPUT'!$C:$C,$C35,'USER INPUT'!$G:$G,$A35)</f>
        <v>2962.53</v>
      </c>
      <c r="E35" s="3">
        <f>SUMIFS('USER INPUT'!$E:$E,'USER INPUT'!$C:$C,$C35,'USER INPUT'!$G:$G,$A35)</f>
        <v>1175.4100000000001</v>
      </c>
      <c r="F35" s="3">
        <f>SUMIFS('USER INPUT'!$F:$F,'USER INPUT'!$C:$C,$C35,'USER INPUT'!$G:$G,$A35)</f>
        <v>2332.92</v>
      </c>
      <c r="G35" s="3">
        <f t="shared" si="0"/>
        <v>572.47000000000025</v>
      </c>
      <c r="H35" s="3">
        <f t="shared" si="0"/>
        <v>377.29000000000008</v>
      </c>
      <c r="I35" s="3">
        <f t="shared" si="1"/>
        <v>-195.18000000000018</v>
      </c>
      <c r="J35" s="3">
        <f t="shared" si="2"/>
        <v>1.1842344212548057</v>
      </c>
      <c r="K35" s="4" t="str">
        <f t="shared" ca="1" si="3"/>
        <v/>
      </c>
      <c r="L35" s="3" vm="55">
        <f>VLOOKUP(A35,IF(C35="Fund 1",'Benchmark - Fund 1'!A:C,'Benchmark - Fund 2'!A:C),3,0)</f>
        <v>2154.704251268206</v>
      </c>
      <c r="M35" s="3">
        <f t="shared" si="4"/>
        <v>2.412804882643695</v>
      </c>
      <c r="N35" s="3">
        <f t="shared" si="5"/>
        <v>-1381.2584111670367</v>
      </c>
      <c r="O35" s="3">
        <f t="shared" si="6"/>
        <v>910.32715417263989</v>
      </c>
      <c r="P35" s="3">
        <f t="shared" si="7"/>
        <v>-470.93125699439679</v>
      </c>
      <c r="Q35" s="4" t="str">
        <f t="shared" ca="1" si="8"/>
        <v/>
      </c>
    </row>
    <row r="36" spans="1:17">
      <c r="A36" s="2">
        <f t="shared" si="10"/>
        <v>43190</v>
      </c>
      <c r="B36" s="2" t="s">
        <v>20</v>
      </c>
      <c r="C36" s="2" t="s">
        <v>21</v>
      </c>
      <c r="D36" s="3">
        <f>SUMIFS('USER INPUT'!$D:$D,'USER INPUT'!$C:$C,$C36,'USER INPUT'!$G:$G,$A36)</f>
        <v>3652.38</v>
      </c>
      <c r="E36" s="3">
        <f>SUMIFS('USER INPUT'!$E:$E,'USER INPUT'!$C:$C,$C36,'USER INPUT'!$G:$G,$A36)</f>
        <v>1686.29</v>
      </c>
      <c r="F36" s="3">
        <f>SUMIFS('USER INPUT'!$F:$F,'USER INPUT'!$C:$C,$C36,'USER INPUT'!$G:$G,$A36)</f>
        <v>2531.12</v>
      </c>
      <c r="G36" s="3">
        <f t="shared" si="0"/>
        <v>689.84999999999991</v>
      </c>
      <c r="H36" s="3">
        <f t="shared" si="0"/>
        <v>510.87999999999988</v>
      </c>
      <c r="I36" s="3">
        <f t="shared" si="1"/>
        <v>-178.97000000000003</v>
      </c>
      <c r="J36" s="3">
        <f t="shared" si="2"/>
        <v>1.1547018656328201</v>
      </c>
      <c r="K36" s="4" t="str">
        <f t="shared" ca="1" si="3"/>
        <v/>
      </c>
      <c r="L36" s="3" vm="58">
        <f>VLOOKUP(A36,IF(C36="Fund 1",'Benchmark - Fund 1'!A:C,'Benchmark - Fund 2'!A:C),3,0)</f>
        <v>2315.0664767259987</v>
      </c>
      <c r="M36" s="3">
        <f t="shared" si="4"/>
        <v>2.2456724203727352</v>
      </c>
      <c r="N36" s="3">
        <f t="shared" si="5"/>
        <v>-1549.1771191941311</v>
      </c>
      <c r="O36" s="3">
        <f t="shared" si="6"/>
        <v>1147.2691261200227</v>
      </c>
      <c r="P36" s="3">
        <f t="shared" si="7"/>
        <v>-401.90799307410839</v>
      </c>
      <c r="Q36" s="4" t="str">
        <f t="shared" ca="1" si="8"/>
        <v/>
      </c>
    </row>
    <row r="37" spans="1:17">
      <c r="A37" s="2">
        <f t="shared" si="10"/>
        <v>43281</v>
      </c>
      <c r="B37" s="2" t="s">
        <v>20</v>
      </c>
      <c r="C37" s="2" t="s">
        <v>21</v>
      </c>
      <c r="D37" s="3">
        <f>SUMIFS('USER INPUT'!$D:$D,'USER INPUT'!$C:$C,$C37,'USER INPUT'!$G:$G,$A37)</f>
        <v>3957.99</v>
      </c>
      <c r="E37" s="3">
        <f>SUMIFS('USER INPUT'!$E:$E,'USER INPUT'!$C:$C,$C37,'USER INPUT'!$G:$G,$A37)</f>
        <v>1732.96</v>
      </c>
      <c r="F37" s="3">
        <f>SUMIFS('USER INPUT'!$F:$F,'USER INPUT'!$C:$C,$C37,'USER INPUT'!$G:$G,$A37)</f>
        <v>2882.77</v>
      </c>
      <c r="G37" s="3">
        <f t="shared" si="0"/>
        <v>305.60999999999967</v>
      </c>
      <c r="H37" s="3">
        <f t="shared" si="0"/>
        <v>46.670000000000073</v>
      </c>
      <c r="I37" s="3">
        <f t="shared" si="1"/>
        <v>-258.9399999999996</v>
      </c>
      <c r="J37" s="3">
        <f t="shared" si="2"/>
        <v>1.1661803086920381</v>
      </c>
      <c r="K37" s="4" t="str">
        <f t="shared" ca="1" si="3"/>
        <v/>
      </c>
      <c r="L37" s="3" vm="61">
        <f>VLOOKUP(A37,IF(C37="Fund 1",'Benchmark - Fund 1'!A:C,'Benchmark - Fund 2'!A:C),3,0)</f>
        <v>2643.7853732952935</v>
      </c>
      <c r="M37" s="3">
        <f t="shared" si="4"/>
        <v>1.9664534763777033</v>
      </c>
      <c r="N37" s="3">
        <f t="shared" si="5"/>
        <v>-600.96784691578921</v>
      </c>
      <c r="O37" s="3">
        <f t="shared" si="6"/>
        <v>91.774383742547556</v>
      </c>
      <c r="P37" s="3">
        <f t="shared" si="7"/>
        <v>-509.19346317324164</v>
      </c>
      <c r="Q37" s="4" t="str">
        <f t="shared" ca="1" si="8"/>
        <v/>
      </c>
    </row>
    <row r="38" spans="1:17">
      <c r="A38" s="2">
        <f t="shared" si="10"/>
        <v>43373</v>
      </c>
      <c r="B38" s="2" t="s">
        <v>20</v>
      </c>
      <c r="C38" s="2" t="s">
        <v>21</v>
      </c>
      <c r="D38" s="3">
        <f>SUMIFS('USER INPUT'!$D:$D,'USER INPUT'!$C:$C,$C38,'USER INPUT'!$G:$G,$A38)</f>
        <v>3977.9</v>
      </c>
      <c r="E38" s="3">
        <f>SUMIFS('USER INPUT'!$E:$E,'USER INPUT'!$C:$C,$C38,'USER INPUT'!$G:$G,$A38)</f>
        <v>1781.91</v>
      </c>
      <c r="F38" s="3">
        <f>SUMIFS('USER INPUT'!$F:$F,'USER INPUT'!$C:$C,$C38,'USER INPUT'!$G:$G,$A38)</f>
        <v>2830.74</v>
      </c>
      <c r="G38" s="3">
        <f t="shared" si="0"/>
        <v>19.910000000000309</v>
      </c>
      <c r="H38" s="3">
        <f t="shared" si="0"/>
        <v>48.950000000000045</v>
      </c>
      <c r="I38" s="3">
        <f t="shared" si="1"/>
        <v>29.039999999999736</v>
      </c>
      <c r="J38" s="3">
        <f t="shared" si="2"/>
        <v>1.1595691193845998</v>
      </c>
      <c r="K38" s="4" t="str">
        <f t="shared" ca="1" si="3"/>
        <v/>
      </c>
      <c r="L38" s="3" vm="64">
        <f>VLOOKUP(A38,IF(C38="Fund 1",'Benchmark - Fund 1'!A:C,'Benchmark - Fund 2'!A:C),3,0)</f>
        <v>2818.5020849804814</v>
      </c>
      <c r="M38" s="3">
        <f t="shared" si="4"/>
        <v>1.8445545830238608</v>
      </c>
      <c r="N38" s="3">
        <f t="shared" si="5"/>
        <v>-36.725081748005636</v>
      </c>
      <c r="O38" s="3">
        <f t="shared" si="6"/>
        <v>90.290946839018062</v>
      </c>
      <c r="P38" s="3">
        <f t="shared" si="7"/>
        <v>53.565865091012427</v>
      </c>
      <c r="Q38" s="4" t="str">
        <f t="shared" ca="1" si="8"/>
        <v/>
      </c>
    </row>
    <row r="39" spans="1:17">
      <c r="A39" s="2">
        <f t="shared" si="10"/>
        <v>43465</v>
      </c>
      <c r="B39" s="2" t="s">
        <v>20</v>
      </c>
      <c r="C39" s="2" t="s">
        <v>21</v>
      </c>
      <c r="D39" s="3">
        <f>SUMIFS('USER INPUT'!$D:$D,'USER INPUT'!$C:$C,$C39,'USER INPUT'!$G:$G,$A39)</f>
        <v>4131.96</v>
      </c>
      <c r="E39" s="3">
        <f>SUMIFS('USER INPUT'!$E:$E,'USER INPUT'!$C:$C,$C39,'USER INPUT'!$G:$G,$A39)</f>
        <v>1779.91</v>
      </c>
      <c r="F39" s="3">
        <f>SUMIFS('USER INPUT'!$F:$F,'USER INPUT'!$C:$C,$C39,'USER INPUT'!$G:$G,$A39)</f>
        <v>3032.9</v>
      </c>
      <c r="G39" s="3">
        <f t="shared" si="0"/>
        <v>154.05999999999995</v>
      </c>
      <c r="H39" s="3">
        <f t="shared" si="0"/>
        <v>0</v>
      </c>
      <c r="I39" s="3">
        <f t="shared" si="1"/>
        <v>-154.05999999999995</v>
      </c>
      <c r="J39" s="3">
        <f t="shared" si="2"/>
        <v>1.1647765225219993</v>
      </c>
      <c r="K39" s="4" t="str">
        <f t="shared" ca="1" si="3"/>
        <v/>
      </c>
      <c r="L39" s="3" vm="67">
        <f>VLOOKUP(A39,IF(C39="Fund 1",'Benchmark - Fund 1'!A:C,'Benchmark - Fund 2'!A:C),3,0)</f>
        <v>2905.914199510818</v>
      </c>
      <c r="M39" s="3">
        <f t="shared" si="4"/>
        <v>1.7890689749161328</v>
      </c>
      <c r="N39" s="3">
        <f t="shared" si="5"/>
        <v>-275.62396627557933</v>
      </c>
      <c r="O39" s="3">
        <f t="shared" si="6"/>
        <v>0</v>
      </c>
      <c r="P39" s="3">
        <f t="shared" si="7"/>
        <v>-275.62396627557933</v>
      </c>
      <c r="Q39" s="4" t="str">
        <f t="shared" ca="1" si="8"/>
        <v/>
      </c>
    </row>
    <row r="40" spans="1:17">
      <c r="A40" s="2">
        <f t="shared" si="10"/>
        <v>43555</v>
      </c>
      <c r="B40" s="2" t="s">
        <v>20</v>
      </c>
      <c r="C40" s="2" t="s">
        <v>21</v>
      </c>
      <c r="D40" s="3">
        <f>SUMIFS('USER INPUT'!$D:$D,'USER INPUT'!$C:$C,$C40,'USER INPUT'!$G:$G,$A40)</f>
        <v>4145.97</v>
      </c>
      <c r="E40" s="3">
        <f>SUMIFS('USER INPUT'!$E:$E,'USER INPUT'!$C:$C,$C40,'USER INPUT'!$G:$G,$A40)</f>
        <v>2234.61</v>
      </c>
      <c r="F40" s="3">
        <f>SUMIFS('USER INPUT'!$F:$F,'USER INPUT'!$C:$C,$C40,'USER INPUT'!$G:$G,$A40)</f>
        <v>2774.67</v>
      </c>
      <c r="G40" s="3">
        <f t="shared" si="0"/>
        <v>14.010000000000218</v>
      </c>
      <c r="H40" s="3">
        <f t="shared" si="0"/>
        <v>454.70000000000005</v>
      </c>
      <c r="I40" s="3">
        <f t="shared" si="1"/>
        <v>440.68999999999983</v>
      </c>
      <c r="J40" s="3">
        <f t="shared" si="2"/>
        <v>1.2082287136665244</v>
      </c>
      <c r="K40" s="4" t="str">
        <f t="shared" ca="1" si="3"/>
        <v/>
      </c>
      <c r="L40" s="3" vm="70">
        <f>VLOOKUP(A40,IF(C40="Fund 1",'Benchmark - Fund 1'!A:C,'Benchmark - Fund 2'!A:C),3,0)</f>
        <v>2995.2020332597699</v>
      </c>
      <c r="M40" s="3">
        <f t="shared" si="4"/>
        <v>1.7357363144064619</v>
      </c>
      <c r="N40" s="3">
        <f t="shared" si="5"/>
        <v>-24.31766576483491</v>
      </c>
      <c r="O40" s="3">
        <f t="shared" si="6"/>
        <v>789.23930216061831</v>
      </c>
      <c r="P40" s="3">
        <f t="shared" si="7"/>
        <v>764.92163639578337</v>
      </c>
      <c r="Q40" s="4" t="str">
        <f t="shared" ca="1" si="8"/>
        <v/>
      </c>
    </row>
    <row r="41" spans="1:17">
      <c r="A41" s="2">
        <f t="shared" si="10"/>
        <v>43646</v>
      </c>
      <c r="B41" s="2" t="s">
        <v>20</v>
      </c>
      <c r="C41" s="2" t="s">
        <v>21</v>
      </c>
      <c r="D41" s="3">
        <f>SUMIFS('USER INPUT'!$D:$D,'USER INPUT'!$C:$C,$C41,'USER INPUT'!$G:$G,$A41)</f>
        <v>4438.92</v>
      </c>
      <c r="E41" s="3">
        <f>SUMIFS('USER INPUT'!$E:$E,'USER INPUT'!$C:$C,$C41,'USER INPUT'!$G:$G,$A41)</f>
        <v>2240.81</v>
      </c>
      <c r="F41" s="3">
        <f>SUMIFS('USER INPUT'!$F:$F,'USER INPUT'!$C:$C,$C41,'USER INPUT'!$G:$G,$A41)</f>
        <v>3140.76</v>
      </c>
      <c r="G41" s="3">
        <f t="shared" si="0"/>
        <v>292.94999999999982</v>
      </c>
      <c r="H41" s="3">
        <f t="shared" si="0"/>
        <v>6.1999999999998181</v>
      </c>
      <c r="I41" s="3">
        <f t="shared" si="1"/>
        <v>-286.75</v>
      </c>
      <c r="J41" s="3">
        <f t="shared" si="2"/>
        <v>1.2123602137456857</v>
      </c>
      <c r="K41" s="4" t="str">
        <f t="shared" ca="1" si="3"/>
        <v/>
      </c>
      <c r="L41" s="3" vm="73">
        <f>VLOOKUP(A41,IF(C41="Fund 1",'Benchmark - Fund 1'!A:C,'Benchmark - Fund 2'!A:C),3,0)</f>
        <v>3242.8412252271</v>
      </c>
      <c r="M41" s="3">
        <f t="shared" si="4"/>
        <v>1.6031870131874773</v>
      </c>
      <c r="N41" s="3">
        <f t="shared" si="5"/>
        <v>-469.65363551327118</v>
      </c>
      <c r="O41" s="3">
        <f t="shared" si="6"/>
        <v>9.9397594817620671</v>
      </c>
      <c r="P41" s="3">
        <f t="shared" si="7"/>
        <v>-459.71387603150913</v>
      </c>
      <c r="Q41" s="4" t="str">
        <f t="shared" ca="1" si="8"/>
        <v/>
      </c>
    </row>
    <row r="42" spans="1:17">
      <c r="A42" s="2">
        <f t="shared" si="10"/>
        <v>43738</v>
      </c>
      <c r="B42" s="2" t="s">
        <v>20</v>
      </c>
      <c r="C42" s="2" t="s">
        <v>21</v>
      </c>
      <c r="D42" s="3">
        <f>SUMIFS('USER INPUT'!$D:$D,'USER INPUT'!$C:$C,$C42,'USER INPUT'!$G:$G,$A42)</f>
        <v>4341.2</v>
      </c>
      <c r="E42" s="3">
        <f>SUMIFS('USER INPUT'!$E:$E,'USER INPUT'!$C:$C,$C42,'USER INPUT'!$G:$G,$A42)</f>
        <v>2364.1</v>
      </c>
      <c r="F42" s="3">
        <f>SUMIFS('USER INPUT'!$F:$F,'USER INPUT'!$C:$C,$C42,'USER INPUT'!$G:$G,$A42)</f>
        <v>2991.8</v>
      </c>
      <c r="G42" s="3">
        <f t="shared" si="0"/>
        <v>0</v>
      </c>
      <c r="H42" s="3">
        <f t="shared" si="0"/>
        <v>123.28999999999996</v>
      </c>
      <c r="I42" s="3">
        <f t="shared" si="1"/>
        <v>123.28999999999996</v>
      </c>
      <c r="J42" s="3">
        <f t="shared" si="2"/>
        <v>1.233737215516447</v>
      </c>
      <c r="K42" s="4" t="str">
        <f t="shared" ca="1" si="3"/>
        <v/>
      </c>
      <c r="L42" s="3" vm="76">
        <f>VLOOKUP(A42,IF(C42="Fund 1",'Benchmark - Fund 1'!A:C,'Benchmark - Fund 2'!A:C),3,0)</f>
        <v>3457.0217902686404</v>
      </c>
      <c r="M42" s="3">
        <f t="shared" si="4"/>
        <v>1.5038612000501901</v>
      </c>
      <c r="N42" s="3">
        <f t="shared" si="5"/>
        <v>0</v>
      </c>
      <c r="O42" s="3">
        <f t="shared" si="6"/>
        <v>185.41104735418787</v>
      </c>
      <c r="P42" s="3">
        <f t="shared" si="7"/>
        <v>185.41104735418787</v>
      </c>
      <c r="Q42" s="4" t="str">
        <f t="shared" ca="1" si="8"/>
        <v/>
      </c>
    </row>
    <row r="43" spans="1:17">
      <c r="A43" s="2">
        <f t="shared" si="10"/>
        <v>43830</v>
      </c>
      <c r="B43" s="2" t="s">
        <v>20</v>
      </c>
      <c r="C43" s="2" t="s">
        <v>21</v>
      </c>
      <c r="D43" s="3">
        <f>SUMIFS('USER INPUT'!$D:$D,'USER INPUT'!$C:$C,$C43,'USER INPUT'!$G:$G,$A43)</f>
        <v>4527.87</v>
      </c>
      <c r="E43" s="3">
        <f>SUMIFS('USER INPUT'!$E:$E,'USER INPUT'!$C:$C,$C43,'USER INPUT'!$G:$G,$A43)</f>
        <v>2108.4699999999998</v>
      </c>
      <c r="F43" s="3">
        <f>SUMIFS('USER INPUT'!$F:$F,'USER INPUT'!$C:$C,$C43,'USER INPUT'!$G:$G,$A43)</f>
        <v>3290.78</v>
      </c>
      <c r="G43" s="3">
        <f t="shared" si="0"/>
        <v>186.67000000000007</v>
      </c>
      <c r="H43" s="3">
        <f t="shared" si="0"/>
        <v>0</v>
      </c>
      <c r="I43" s="3">
        <f t="shared" si="1"/>
        <v>-186.67000000000007</v>
      </c>
      <c r="J43" s="3">
        <f t="shared" si="2"/>
        <v>1.1924481047379893</v>
      </c>
      <c r="K43" s="4" t="str">
        <f t="shared" ca="1" si="3"/>
        <v/>
      </c>
      <c r="L43" s="3" vm="79">
        <f>VLOOKUP(A43,IF(C43="Fund 1",'Benchmark - Fund 1'!A:C,'Benchmark - Fund 2'!A:C),3,0)</f>
        <v>3299.5848036569437</v>
      </c>
      <c r="M43" s="3">
        <f t="shared" si="4"/>
        <v>1.5756167055779602</v>
      </c>
      <c r="N43" s="3">
        <f t="shared" si="5"/>
        <v>-294.12037043023793</v>
      </c>
      <c r="O43" s="3">
        <f t="shared" si="6"/>
        <v>0</v>
      </c>
      <c r="P43" s="3">
        <f t="shared" si="7"/>
        <v>-294.12037043023793</v>
      </c>
      <c r="Q43" s="4" t="str">
        <f t="shared" ca="1" si="8"/>
        <v/>
      </c>
    </row>
    <row r="44" spans="1:17">
      <c r="A44" s="2">
        <f t="shared" si="10"/>
        <v>43921</v>
      </c>
      <c r="B44" s="2" t="s">
        <v>20</v>
      </c>
      <c r="C44" s="2" t="s">
        <v>21</v>
      </c>
      <c r="D44" s="3">
        <f>SUMIFS('USER INPUT'!$D:$D,'USER INPUT'!$C:$C,$C44,'USER INPUT'!$G:$G,$A44)</f>
        <v>4596.59</v>
      </c>
      <c r="E44" s="3">
        <f>SUMIFS('USER INPUT'!$E:$E,'USER INPUT'!$C:$C,$C44,'USER INPUT'!$G:$G,$A44)</f>
        <v>2513.87</v>
      </c>
      <c r="F44" s="3">
        <f>SUMIFS('USER INPUT'!$F:$F,'USER INPUT'!$C:$C,$C44,'USER INPUT'!$G:$G,$A44)</f>
        <v>3154.89</v>
      </c>
      <c r="G44" s="3">
        <f t="shared" si="0"/>
        <v>68.720000000000255</v>
      </c>
      <c r="H44" s="3">
        <f t="shared" si="0"/>
        <v>405.40000000000009</v>
      </c>
      <c r="I44" s="3">
        <f t="shared" si="1"/>
        <v>336.67999999999984</v>
      </c>
      <c r="J44" s="3">
        <f t="shared" si="2"/>
        <v>1.2332533465025159</v>
      </c>
      <c r="K44" s="4" t="str">
        <f t="shared" ca="1" si="3"/>
        <v/>
      </c>
      <c r="L44" s="3" vm="82">
        <f>VLOOKUP(A44,IF(C44="Fund 1",'Benchmark - Fund 1'!A:C,'Benchmark - Fund 2'!A:C),3,0)</f>
        <v>3712.3213234615391</v>
      </c>
      <c r="M44" s="3">
        <f t="shared" si="4"/>
        <v>1.4004393707130336</v>
      </c>
      <c r="N44" s="3">
        <f t="shared" si="5"/>
        <v>-96.238193555400031</v>
      </c>
      <c r="O44" s="3">
        <f t="shared" si="6"/>
        <v>567.73812088706393</v>
      </c>
      <c r="P44" s="3">
        <f t="shared" si="7"/>
        <v>471.49992733166391</v>
      </c>
      <c r="Q44" s="4" t="str">
        <f t="shared" ca="1" si="8"/>
        <v/>
      </c>
    </row>
    <row r="45" spans="1:17">
      <c r="A45" s="2">
        <f t="shared" si="10"/>
        <v>44012</v>
      </c>
      <c r="B45" s="2" t="s">
        <v>20</v>
      </c>
      <c r="C45" s="2" t="s">
        <v>21</v>
      </c>
      <c r="D45" s="3">
        <f>SUMIFS('USER INPUT'!$D:$D,'USER INPUT'!$C:$C,$C45,'USER INPUT'!$G:$G,$A45)</f>
        <v>4582.1400000000003</v>
      </c>
      <c r="E45" s="3">
        <f>SUMIFS('USER INPUT'!$E:$E,'USER INPUT'!$C:$C,$C45,'USER INPUT'!$G:$G,$A45)</f>
        <v>2499.52</v>
      </c>
      <c r="F45" s="3">
        <f>SUMIFS('USER INPUT'!$F:$F,'USER INPUT'!$C:$C,$C45,'USER INPUT'!$G:$G,$A45)</f>
        <v>3290.43</v>
      </c>
      <c r="G45" s="3">
        <f t="shared" si="0"/>
        <v>0</v>
      </c>
      <c r="H45" s="3">
        <f t="shared" si="0"/>
        <v>0</v>
      </c>
      <c r="I45" s="3">
        <f t="shared" si="1"/>
        <v>0</v>
      </c>
      <c r="J45" s="3">
        <f t="shared" si="2"/>
        <v>1.2635908112803187</v>
      </c>
      <c r="K45" s="4" t="str">
        <f t="shared" ca="1" si="3"/>
        <v/>
      </c>
      <c r="L45" s="3" vm="85">
        <f>VLOOKUP(A45,IF(C45="Fund 1",'Benchmark - Fund 1'!A:C,'Benchmark - Fund 2'!A:C),3,0)</f>
        <v>3606.4602190020832</v>
      </c>
      <c r="M45" s="3">
        <f t="shared" si="4"/>
        <v>1.4415467307030487</v>
      </c>
      <c r="N45" s="3">
        <f t="shared" si="5"/>
        <v>0</v>
      </c>
      <c r="O45" s="3">
        <f t="shared" si="6"/>
        <v>0</v>
      </c>
      <c r="P45" s="3">
        <f t="shared" si="7"/>
        <v>0</v>
      </c>
      <c r="Q45" s="4" t="str">
        <f t="shared" ca="1" si="8"/>
        <v/>
      </c>
    </row>
    <row r="46" spans="1:17">
      <c r="A46" s="2">
        <f t="shared" si="10"/>
        <v>44104</v>
      </c>
      <c r="B46" s="2" t="s">
        <v>20</v>
      </c>
      <c r="C46" s="2" t="s">
        <v>21</v>
      </c>
      <c r="D46" s="3">
        <f>SUMIFS('USER INPUT'!$D:$D,'USER INPUT'!$C:$C,$C46,'USER INPUT'!$G:$G,$A46)</f>
        <v>4618.6000000000004</v>
      </c>
      <c r="E46" s="3">
        <f>SUMIFS('USER INPUT'!$E:$E,'USER INPUT'!$C:$C,$C46,'USER INPUT'!$G:$G,$A46)</f>
        <v>2500.46</v>
      </c>
      <c r="F46" s="3">
        <f>SUMIFS('USER INPUT'!$F:$F,'USER INPUT'!$C:$C,$C46,'USER INPUT'!$G:$G,$A46)</f>
        <v>3410.38</v>
      </c>
      <c r="G46" s="3">
        <f t="shared" si="0"/>
        <v>36.460000000000036</v>
      </c>
      <c r="H46" s="3">
        <f t="shared" si="0"/>
        <v>0.94000000000005457</v>
      </c>
      <c r="I46" s="3">
        <f t="shared" si="1"/>
        <v>-35.519999999999982</v>
      </c>
      <c r="J46" s="3">
        <f t="shared" si="2"/>
        <v>1.2797904126791668</v>
      </c>
      <c r="K46" s="4" t="str">
        <f t="shared" ca="1" si="3"/>
        <v/>
      </c>
      <c r="L46" s="3" vm="88">
        <f>VLOOKUP(A46,IF(C46="Fund 1",'Benchmark - Fund 1'!A:C,'Benchmark - Fund 2'!A:C),3,0)</f>
        <v>3301.997573744713</v>
      </c>
      <c r="M46" s="3">
        <f t="shared" si="4"/>
        <v>1.5744654022313933</v>
      </c>
      <c r="N46" s="3">
        <f t="shared" si="5"/>
        <v>-57.40500856535666</v>
      </c>
      <c r="O46" s="3">
        <f t="shared" si="6"/>
        <v>1.4799974780975955</v>
      </c>
      <c r="P46" s="3">
        <f t="shared" si="7"/>
        <v>-55.925011087259065</v>
      </c>
      <c r="Q46" s="4" t="str">
        <f t="shared" ca="1" si="8"/>
        <v/>
      </c>
    </row>
    <row r="47" spans="1:17">
      <c r="A47" s="2">
        <f t="shared" si="10"/>
        <v>44196</v>
      </c>
      <c r="B47" s="2" t="s">
        <v>20</v>
      </c>
      <c r="C47" s="2" t="s">
        <v>21</v>
      </c>
      <c r="D47" s="3">
        <f>SUMIFS('USER INPUT'!$D:$D,'USER INPUT'!$C:$C,$C47,'USER INPUT'!$G:$G,$A47)</f>
        <v>4645.71</v>
      </c>
      <c r="E47" s="3">
        <f>SUMIFS('USER INPUT'!$E:$E,'USER INPUT'!$C:$C,$C47,'USER INPUT'!$G:$G,$A47)</f>
        <v>2502.33</v>
      </c>
      <c r="F47" s="3">
        <f>SUMIFS('USER INPUT'!$F:$F,'USER INPUT'!$C:$C,$C47,'USER INPUT'!$G:$G,$A47)</f>
        <v>3870.38</v>
      </c>
      <c r="G47" s="3">
        <f t="shared" si="0"/>
        <v>27.109999999999673</v>
      </c>
      <c r="H47" s="3">
        <f t="shared" si="0"/>
        <v>1.8699999999998909</v>
      </c>
      <c r="I47" s="3">
        <f t="shared" si="1"/>
        <v>-25.239999999999782</v>
      </c>
      <c r="J47" s="3">
        <f t="shared" si="2"/>
        <v>1.371740810339001</v>
      </c>
      <c r="K47" s="4" t="str">
        <f t="shared" ca="1" si="3"/>
        <v/>
      </c>
      <c r="L47" s="3" vm="91">
        <f>VLOOKUP(A47,IF(C47="Fund 1",'Benchmark - Fund 1'!A:C,'Benchmark - Fund 2'!A:C),3,0)</f>
        <v>3251.9492345109747</v>
      </c>
      <c r="M47" s="3">
        <f t="shared" si="4"/>
        <v>1.5986968317157193</v>
      </c>
      <c r="N47" s="3">
        <f t="shared" si="5"/>
        <v>-43.340671107812625</v>
      </c>
      <c r="O47" s="3">
        <f t="shared" si="6"/>
        <v>2.9895630753082205</v>
      </c>
      <c r="P47" s="3">
        <f t="shared" si="7"/>
        <v>-40.351108032504406</v>
      </c>
      <c r="Q47" s="4" t="str">
        <f t="shared" ca="1" si="8"/>
        <v/>
      </c>
    </row>
    <row r="48" spans="1:17">
      <c r="A48" s="2">
        <f t="shared" si="10"/>
        <v>44286</v>
      </c>
      <c r="B48" s="2" t="s">
        <v>20</v>
      </c>
      <c r="C48" s="2" t="s">
        <v>21</v>
      </c>
      <c r="D48" s="3">
        <f>SUMIFS('USER INPUT'!$D:$D,'USER INPUT'!$C:$C,$C48,'USER INPUT'!$G:$G,$A48)</f>
        <v>4634.51</v>
      </c>
      <c r="E48" s="3">
        <f>SUMIFS('USER INPUT'!$E:$E,'USER INPUT'!$C:$C,$C48,'USER INPUT'!$G:$G,$A48)</f>
        <v>2106.08</v>
      </c>
      <c r="F48" s="3">
        <f>SUMIFS('USER INPUT'!$F:$F,'USER INPUT'!$C:$C,$C48,'USER INPUT'!$G:$G,$A48)</f>
        <v>4090.16</v>
      </c>
      <c r="G48" s="3">
        <f t="shared" si="0"/>
        <v>0</v>
      </c>
      <c r="H48" s="3">
        <f t="shared" si="0"/>
        <v>0</v>
      </c>
      <c r="I48" s="3">
        <f t="shared" si="1"/>
        <v>0</v>
      </c>
      <c r="J48" s="3">
        <f t="shared" si="2"/>
        <v>1.3369784507963085</v>
      </c>
      <c r="K48" s="4" t="str">
        <f t="shared" ca="1" si="3"/>
        <v/>
      </c>
      <c r="L48" s="3" vm="94">
        <f>VLOOKUP(A48,IF(C48="Fund 1",'Benchmark - Fund 1'!A:C,'Benchmark - Fund 2'!A:C),3,0)</f>
        <v>3638.0188452191969</v>
      </c>
      <c r="M48" s="3">
        <f t="shared" si="4"/>
        <v>1.429041783262069</v>
      </c>
      <c r="N48" s="3">
        <f t="shared" si="5"/>
        <v>0</v>
      </c>
      <c r="O48" s="3">
        <f t="shared" si="6"/>
        <v>0</v>
      </c>
      <c r="P48" s="3">
        <f t="shared" si="7"/>
        <v>0</v>
      </c>
      <c r="Q48" s="4" t="str">
        <f t="shared" ca="1" si="8"/>
        <v/>
      </c>
    </row>
    <row r="49" spans="1:17">
      <c r="A49" s="2">
        <f t="shared" si="10"/>
        <v>44377</v>
      </c>
      <c r="B49" s="2" t="s">
        <v>20</v>
      </c>
      <c r="C49" s="2" t="s">
        <v>21</v>
      </c>
      <c r="D49" s="3">
        <f>SUMIFS('USER INPUT'!$D:$D,'USER INPUT'!$C:$C,$C49,'USER INPUT'!$G:$G,$A49)</f>
        <v>4659.7299999999996</v>
      </c>
      <c r="E49" s="3">
        <f>SUMIFS('USER INPUT'!$E:$E,'USER INPUT'!$C:$C,$C49,'USER INPUT'!$G:$G,$A49)</f>
        <v>3089.35</v>
      </c>
      <c r="F49" s="3">
        <f>SUMIFS('USER INPUT'!$F:$F,'USER INPUT'!$C:$C,$C49,'USER INPUT'!$G:$G,$A49)</f>
        <v>3578.39</v>
      </c>
      <c r="G49" s="3">
        <f t="shared" si="0"/>
        <v>25.219999999999345</v>
      </c>
      <c r="H49" s="3">
        <f t="shared" si="0"/>
        <v>983.27</v>
      </c>
      <c r="I49" s="3">
        <f t="shared" si="1"/>
        <v>958.05000000000064</v>
      </c>
      <c r="J49" s="3">
        <f t="shared" si="2"/>
        <v>1.4309284014309842</v>
      </c>
      <c r="K49" s="4" t="str">
        <f t="shared" ca="1" si="3"/>
        <v/>
      </c>
      <c r="L49" s="3" vm="97">
        <f>VLOOKUP(A49,IF(C49="Fund 1",'Benchmark - Fund 1'!A:C,'Benchmark - Fund 2'!A:C),3,0)</f>
        <v>4339.0469401610444</v>
      </c>
      <c r="M49" s="3">
        <f t="shared" si="4"/>
        <v>1.1981619488818198</v>
      </c>
      <c r="N49" s="3">
        <f t="shared" si="5"/>
        <v>-30.217644350798711</v>
      </c>
      <c r="O49" s="3">
        <f t="shared" si="6"/>
        <v>1178.1166994770269</v>
      </c>
      <c r="P49" s="3">
        <f t="shared" si="7"/>
        <v>1147.8990551262282</v>
      </c>
      <c r="Q49" s="4" t="str">
        <f t="shared" ca="1" si="8"/>
        <v/>
      </c>
    </row>
    <row r="50" spans="1:17">
      <c r="A50" s="2">
        <f t="shared" si="10"/>
        <v>44469</v>
      </c>
      <c r="B50" s="2" t="s">
        <v>20</v>
      </c>
      <c r="C50" s="2" t="s">
        <v>21</v>
      </c>
      <c r="D50" s="3">
        <f>SUMIFS('USER INPUT'!$D:$D,'USER INPUT'!$C:$C,$C50,'USER INPUT'!$G:$G,$A50)</f>
        <v>4665.34</v>
      </c>
      <c r="E50" s="3">
        <f>SUMIFS('USER INPUT'!$E:$E,'USER INPUT'!$C:$C,$C50,'USER INPUT'!$G:$G,$A50)</f>
        <v>3274.43</v>
      </c>
      <c r="F50" s="3">
        <f>SUMIFS('USER INPUT'!$F:$F,'USER INPUT'!$C:$C,$C50,'USER INPUT'!$G:$G,$A50)</f>
        <v>3369.62</v>
      </c>
      <c r="G50" s="3">
        <f t="shared" si="0"/>
        <v>5.6100000000005821</v>
      </c>
      <c r="H50" s="3">
        <f t="shared" si="0"/>
        <v>185.07999999999993</v>
      </c>
      <c r="I50" s="3">
        <f t="shared" si="1"/>
        <v>179.46999999999935</v>
      </c>
      <c r="J50" s="3">
        <f t="shared" si="2"/>
        <v>1.4241298597744214</v>
      </c>
      <c r="K50" s="4" t="str">
        <f t="shared" ca="1" si="3"/>
        <v/>
      </c>
      <c r="L50" s="3" vm="100">
        <f>VLOOKUP(A50,IF(C50="Fund 1",'Benchmark - Fund 1'!A:C,'Benchmark - Fund 2'!A:C),3,0)</f>
        <v>4247.7663034511243</v>
      </c>
      <c r="M50" s="3">
        <f t="shared" si="4"/>
        <v>1.223909360053351</v>
      </c>
      <c r="N50" s="3">
        <f t="shared" si="5"/>
        <v>-6.8661315099000122</v>
      </c>
      <c r="O50" s="3">
        <f t="shared" si="6"/>
        <v>226.52114435867412</v>
      </c>
      <c r="P50" s="3">
        <f t="shared" si="7"/>
        <v>219.65501284877411</v>
      </c>
      <c r="Q50" s="4" t="str">
        <f t="shared" ca="1" si="8"/>
        <v/>
      </c>
    </row>
    <row r="51" spans="1:17">
      <c r="A51" s="2">
        <f t="shared" si="10"/>
        <v>44561</v>
      </c>
      <c r="B51" s="2" t="s">
        <v>20</v>
      </c>
      <c r="C51" s="2" t="s">
        <v>21</v>
      </c>
      <c r="D51" s="3">
        <f>SUMIFS('USER INPUT'!$D:$D,'USER INPUT'!$C:$C,$C51,'USER INPUT'!$G:$G,$A51)</f>
        <v>4692.54</v>
      </c>
      <c r="E51" s="3">
        <f>SUMIFS('USER INPUT'!$E:$E,'USER INPUT'!$C:$C,$C51,'USER INPUT'!$G:$G,$A51)</f>
        <v>3529.04</v>
      </c>
      <c r="F51" s="3">
        <f>SUMIFS('USER INPUT'!$F:$F,'USER INPUT'!$C:$C,$C51,'USER INPUT'!$G:$G,$A51)</f>
        <v>3325.56</v>
      </c>
      <c r="G51" s="3">
        <f t="shared" si="0"/>
        <v>27.199999999999818</v>
      </c>
      <c r="H51" s="3">
        <f t="shared" si="0"/>
        <v>254.61000000000013</v>
      </c>
      <c r="I51" s="3">
        <f t="shared" si="1"/>
        <v>227.41000000000031</v>
      </c>
      <c r="J51" s="3">
        <f t="shared" si="2"/>
        <v>1.4607440746376164</v>
      </c>
      <c r="K51" s="4" t="str">
        <f t="shared" ca="1" si="3"/>
        <v/>
      </c>
      <c r="L51" s="3" vm="103">
        <f>VLOOKUP(A51,IF(C51="Fund 1",'Benchmark - Fund 1'!A:C,'Benchmark - Fund 2'!A:C),3,0)</f>
        <v>4121.751960142341</v>
      </c>
      <c r="M51" s="3">
        <f t="shared" si="4"/>
        <v>1.2613279470445173</v>
      </c>
      <c r="N51" s="3">
        <f t="shared" si="5"/>
        <v>-34.308120159610645</v>
      </c>
      <c r="O51" s="3">
        <f t="shared" si="6"/>
        <v>321.1467085970047</v>
      </c>
      <c r="P51" s="3">
        <f t="shared" si="7"/>
        <v>286.83858843739404</v>
      </c>
      <c r="Q51" s="4" t="str">
        <f t="shared" ca="1" si="8"/>
        <v/>
      </c>
    </row>
    <row r="52" spans="1:17">
      <c r="A52" s="2">
        <f t="shared" si="10"/>
        <v>44651</v>
      </c>
      <c r="B52" s="2" t="s">
        <v>20</v>
      </c>
      <c r="C52" s="2" t="s">
        <v>21</v>
      </c>
      <c r="D52" s="3">
        <f>SUMIFS('USER INPUT'!$D:$D,'USER INPUT'!$C:$C,$C52,'USER INPUT'!$G:$G,$A52)</f>
        <v>4699.38</v>
      </c>
      <c r="E52" s="3">
        <f>SUMIFS('USER INPUT'!$E:$E,'USER INPUT'!$C:$C,$C52,'USER INPUT'!$G:$G,$A52)</f>
        <v>4240.84</v>
      </c>
      <c r="F52" s="3">
        <f>SUMIFS('USER INPUT'!$F:$F,'USER INPUT'!$C:$C,$C52,'USER INPUT'!$G:$G,$A52)</f>
        <v>2709.93</v>
      </c>
      <c r="G52" s="3">
        <f t="shared" si="0"/>
        <v>6.8400000000001455</v>
      </c>
      <c r="H52" s="3">
        <f t="shared" si="0"/>
        <v>711.80000000000018</v>
      </c>
      <c r="I52" s="3">
        <f t="shared" si="1"/>
        <v>704.96</v>
      </c>
      <c r="J52" s="3">
        <f t="shared" si="2"/>
        <v>1.479082347033013</v>
      </c>
      <c r="K52" s="4" t="str">
        <f t="shared" ca="1" si="3"/>
        <v/>
      </c>
      <c r="L52" s="3" vm="106">
        <f>VLOOKUP(A52,IF(C52="Fund 1",'Benchmark - Fund 1'!A:C,'Benchmark - Fund 2'!A:C),3,0)</f>
        <v>4582.3269432718798</v>
      </c>
      <c r="M52" s="3">
        <f t="shared" si="4"/>
        <v>1.1345504156455806</v>
      </c>
      <c r="N52" s="3">
        <f t="shared" si="5"/>
        <v>-7.7603248430159359</v>
      </c>
      <c r="O52" s="3">
        <f t="shared" si="6"/>
        <v>807.5729858565245</v>
      </c>
      <c r="P52" s="3">
        <f t="shared" si="7"/>
        <v>799.81266101350855</v>
      </c>
      <c r="Q52" s="4" t="str">
        <f t="shared" ca="1" si="8"/>
        <v/>
      </c>
    </row>
    <row r="53" spans="1:17">
      <c r="A53" s="2">
        <f t="shared" si="10"/>
        <v>44742</v>
      </c>
      <c r="B53" s="2" t="s">
        <v>20</v>
      </c>
      <c r="C53" s="2" t="s">
        <v>21</v>
      </c>
      <c r="D53" s="3">
        <f>SUMIFS('USER INPUT'!$D:$D,'USER INPUT'!$C:$C,$C53,'USER INPUT'!$G:$G,$A53)</f>
        <v>4699.38</v>
      </c>
      <c r="E53" s="3">
        <f>SUMIFS('USER INPUT'!$E:$E,'USER INPUT'!$C:$C,$C53,'USER INPUT'!$G:$G,$A53)</f>
        <v>5676.63</v>
      </c>
      <c r="F53" s="3">
        <f>SUMIFS('USER INPUT'!$F:$F,'USER INPUT'!$C:$C,$C53,'USER INPUT'!$G:$G,$A53)</f>
        <v>1240.5899999999999</v>
      </c>
      <c r="G53" s="3">
        <f t="shared" si="0"/>
        <v>0</v>
      </c>
      <c r="H53" s="3">
        <f t="shared" si="0"/>
        <v>1435.79</v>
      </c>
      <c r="I53" s="3">
        <f t="shared" si="1"/>
        <v>1435.79</v>
      </c>
      <c r="J53" s="3">
        <f t="shared" si="2"/>
        <v>1.4719431073886342</v>
      </c>
      <c r="K53" s="4" t="str">
        <f t="shared" ca="1" si="3"/>
        <v/>
      </c>
      <c r="L53" s="3" vm="109">
        <f>VLOOKUP(A53,IF(C53="Fund 1",'Benchmark - Fund 1'!A:C,'Benchmark - Fund 2'!A:C),3,0)</f>
        <v>4843.6483054957716</v>
      </c>
      <c r="M53" s="3">
        <f t="shared" si="4"/>
        <v>1.0733398897302728</v>
      </c>
      <c r="N53" s="3">
        <f t="shared" si="5"/>
        <v>0</v>
      </c>
      <c r="O53" s="3">
        <f t="shared" si="6"/>
        <v>1541.0906802758284</v>
      </c>
      <c r="P53" s="3">
        <f t="shared" si="7"/>
        <v>1541.0906802758284</v>
      </c>
      <c r="Q53" s="4" t="str">
        <f t="shared" ca="1" si="8"/>
        <v/>
      </c>
    </row>
    <row r="54" spans="1:17">
      <c r="A54" s="2">
        <f t="shared" si="10"/>
        <v>44834</v>
      </c>
      <c r="B54" s="2" t="s">
        <v>20</v>
      </c>
      <c r="C54" s="2" t="s">
        <v>21</v>
      </c>
      <c r="D54" s="3">
        <f>SUMIFS('USER INPUT'!$D:$D,'USER INPUT'!$C:$C,$C54,'USER INPUT'!$G:$G,$A54)</f>
        <v>4703.59</v>
      </c>
      <c r="E54" s="3">
        <f>SUMIFS('USER INPUT'!$E:$E,'USER INPUT'!$C:$C,$C54,'USER INPUT'!$G:$G,$A54)</f>
        <v>5681.32</v>
      </c>
      <c r="F54" s="3">
        <f>SUMIFS('USER INPUT'!$F:$F,'USER INPUT'!$C:$C,$C54,'USER INPUT'!$G:$G,$A54)</f>
        <v>1217.0899999999999</v>
      </c>
      <c r="G54" s="3">
        <f t="shared" si="0"/>
        <v>4.2100000000000364</v>
      </c>
      <c r="H54" s="3">
        <f t="shared" si="0"/>
        <v>4.6899999999995998</v>
      </c>
      <c r="I54" s="3">
        <f t="shared" si="1"/>
        <v>0.47999999999956344</v>
      </c>
      <c r="J54" s="3">
        <f t="shared" si="2"/>
        <v>1.4666265554608289</v>
      </c>
      <c r="K54" s="4" t="str">
        <f t="shared" ca="1" si="3"/>
        <v/>
      </c>
      <c r="L54" s="3" vm="112">
        <f>VLOOKUP(A54,IF(C54="Fund 1",'Benchmark - Fund 1'!A:C,'Benchmark - Fund 2'!A:C),3,0)</f>
        <v>4888.6788489335468</v>
      </c>
      <c r="M54" s="3">
        <f t="shared" si="4"/>
        <v>1.0634531534521188</v>
      </c>
      <c r="N54" s="3">
        <f t="shared" si="5"/>
        <v>-4.4771377760334587</v>
      </c>
      <c r="O54" s="3">
        <f t="shared" si="6"/>
        <v>4.9875952896900113</v>
      </c>
      <c r="P54" s="3">
        <f t="shared" si="7"/>
        <v>0.51045751365655256</v>
      </c>
      <c r="Q54" s="4" t="str">
        <f t="shared" ca="1" si="8"/>
        <v/>
      </c>
    </row>
    <row r="55" spans="1:17">
      <c r="A55" s="2">
        <f t="shared" si="10"/>
        <v>44926</v>
      </c>
      <c r="B55" s="2" t="s">
        <v>20</v>
      </c>
      <c r="C55" s="2" t="s">
        <v>21</v>
      </c>
      <c r="D55" s="3">
        <f>SUMIFS('USER INPUT'!$D:$D,'USER INPUT'!$C:$C,$C55,'USER INPUT'!$G:$G,$A55)</f>
        <v>4714.87</v>
      </c>
      <c r="E55" s="3">
        <f>SUMIFS('USER INPUT'!$E:$E,'USER INPUT'!$C:$C,$C55,'USER INPUT'!$G:$G,$A55)</f>
        <v>5852.39</v>
      </c>
      <c r="F55" s="3">
        <f>SUMIFS('USER INPUT'!$F:$F,'USER INPUT'!$C:$C,$C55,'USER INPUT'!$G:$G,$A55)</f>
        <v>1127.31</v>
      </c>
      <c r="G55" s="3">
        <f t="shared" si="0"/>
        <v>11.279999999999745</v>
      </c>
      <c r="H55" s="3">
        <f t="shared" si="0"/>
        <v>171.07000000000062</v>
      </c>
      <c r="I55" s="3">
        <f t="shared" si="1"/>
        <v>159.79000000000087</v>
      </c>
      <c r="J55" s="3">
        <f t="shared" si="2"/>
        <v>1.4803589494514167</v>
      </c>
      <c r="K55" s="4" t="str">
        <f t="shared" ca="1" si="3"/>
        <v/>
      </c>
      <c r="L55" s="3" vm="115">
        <f>VLOOKUP(A55,IF(C55="Fund 1",'Benchmark - Fund 1'!A:C,'Benchmark - Fund 2'!A:C),3,0)</f>
        <v>5105.7473940369255</v>
      </c>
      <c r="M55" s="3">
        <f t="shared" si="4"/>
        <v>1.0182409228049356</v>
      </c>
      <c r="N55" s="3">
        <f t="shared" si="5"/>
        <v>-11.485757609239414</v>
      </c>
      <c r="O55" s="3">
        <f t="shared" si="6"/>
        <v>174.19047466424095</v>
      </c>
      <c r="P55" s="3">
        <f t="shared" si="7"/>
        <v>162.70471705500154</v>
      </c>
      <c r="Q55" s="4" t="str">
        <f t="shared" ca="1" si="8"/>
        <v/>
      </c>
    </row>
    <row r="56" spans="1:17">
      <c r="A56" s="2">
        <f t="shared" si="10"/>
        <v>45016</v>
      </c>
      <c r="B56" s="2" t="s">
        <v>20</v>
      </c>
      <c r="C56" s="2" t="s">
        <v>21</v>
      </c>
      <c r="D56" s="3">
        <f>SUMIFS('USER INPUT'!$D:$D,'USER INPUT'!$C:$C,$C56,'USER INPUT'!$G:$G,$A56)</f>
        <v>4714.87</v>
      </c>
      <c r="E56" s="3">
        <f>SUMIFS('USER INPUT'!$E:$E,'USER INPUT'!$C:$C,$C56,'USER INPUT'!$G:$G,$A56)</f>
        <v>5877.62</v>
      </c>
      <c r="F56" s="3">
        <f>SUMIFS('USER INPUT'!$F:$F,'USER INPUT'!$C:$C,$C56,'USER INPUT'!$G:$G,$A56)</f>
        <v>1098.4000000000001</v>
      </c>
      <c r="G56" s="3">
        <f t="shared" si="0"/>
        <v>0</v>
      </c>
      <c r="H56" s="3">
        <f t="shared" si="0"/>
        <v>25.229999999999563</v>
      </c>
      <c r="I56" s="3">
        <f t="shared" si="1"/>
        <v>25.229999999999563</v>
      </c>
      <c r="J56" s="3">
        <f t="shared" si="2"/>
        <v>1.4795784401266632</v>
      </c>
      <c r="K56" s="4" t="str">
        <f t="shared" ca="1" si="3"/>
        <v/>
      </c>
      <c r="L56" s="3" vm="118">
        <f>VLOOKUP(A56,IF(C56="Fund 1",'Benchmark - Fund 1'!A:C,'Benchmark - Fund 2'!A:C),3,0)</f>
        <v>4903.1782392030163</v>
      </c>
      <c r="M56" s="3">
        <f t="shared" si="4"/>
        <v>1.060308372342202</v>
      </c>
      <c r="N56" s="3">
        <f t="shared" si="5"/>
        <v>0</v>
      </c>
      <c r="O56" s="3">
        <f t="shared" si="6"/>
        <v>26.751580234193295</v>
      </c>
      <c r="P56" s="3">
        <f t="shared" si="7"/>
        <v>26.751580234193295</v>
      </c>
      <c r="Q56" s="4" t="str">
        <f t="shared" ca="1" si="8"/>
        <v/>
      </c>
    </row>
    <row r="57" spans="1:17">
      <c r="A57" s="2">
        <f t="shared" si="10"/>
        <v>45107</v>
      </c>
      <c r="B57" s="2" t="s">
        <v>20</v>
      </c>
      <c r="C57" s="2" t="s">
        <v>21</v>
      </c>
      <c r="D57" s="3">
        <f>SUMIFS('USER INPUT'!$D:$D,'USER INPUT'!$C:$C,$C57,'USER INPUT'!$G:$G,$A57)</f>
        <v>4683.84</v>
      </c>
      <c r="E57" s="3">
        <f>SUMIFS('USER INPUT'!$E:$E,'USER INPUT'!$C:$C,$C57,'USER INPUT'!$G:$G,$A57)</f>
        <v>5381.77</v>
      </c>
      <c r="F57" s="3">
        <f>SUMIFS('USER INPUT'!$F:$F,'USER INPUT'!$C:$C,$C57,'USER INPUT'!$G:$G,$A57)</f>
        <v>1062.1099999999999</v>
      </c>
      <c r="G57" s="3">
        <f t="shared" si="0"/>
        <v>0</v>
      </c>
      <c r="H57" s="3">
        <f t="shared" si="0"/>
        <v>0</v>
      </c>
      <c r="I57" s="3">
        <f t="shared" si="1"/>
        <v>0</v>
      </c>
      <c r="J57" s="3">
        <f t="shared" si="2"/>
        <v>1.3757686001229761</v>
      </c>
      <c r="K57" s="4" t="str">
        <f t="shared" ca="1" si="3"/>
        <v/>
      </c>
      <c r="L57" s="3" vm="121">
        <f>VLOOKUP(A57,IF(C57="Fund 1",'Benchmark - Fund 1'!A:C,'Benchmark - Fund 2'!A:C),3,0)</f>
        <v>4968.9265944805802</v>
      </c>
      <c r="M57" s="3">
        <f t="shared" si="4"/>
        <v>1.0462784746886589</v>
      </c>
      <c r="N57" s="3">
        <f t="shared" si="5"/>
        <v>0</v>
      </c>
      <c r="O57" s="3">
        <f t="shared" si="6"/>
        <v>0</v>
      </c>
      <c r="P57" s="3">
        <f t="shared" si="7"/>
        <v>0</v>
      </c>
      <c r="Q57" s="4" t="str">
        <f t="shared" ca="1" si="8"/>
        <v/>
      </c>
    </row>
    <row r="58" spans="1:17">
      <c r="A58" s="2">
        <f t="shared" si="10"/>
        <v>45199</v>
      </c>
      <c r="B58" s="2" t="s">
        <v>20</v>
      </c>
      <c r="C58" s="2" t="s">
        <v>21</v>
      </c>
      <c r="D58" s="3">
        <f>SUMIFS('USER INPUT'!$D:$D,'USER INPUT'!$C:$C,$C58,'USER INPUT'!$G:$G,$A58)</f>
        <v>4673.38</v>
      </c>
      <c r="E58" s="3">
        <f>SUMIFS('USER INPUT'!$E:$E,'USER INPUT'!$C:$C,$C58,'USER INPUT'!$G:$G,$A58)</f>
        <v>5427.29</v>
      </c>
      <c r="F58" s="3">
        <f>SUMIFS('USER INPUT'!$F:$F,'USER INPUT'!$C:$C,$C58,'USER INPUT'!$G:$G,$A58)</f>
        <v>1079.96</v>
      </c>
      <c r="G58" s="3">
        <f t="shared" si="0"/>
        <v>0</v>
      </c>
      <c r="H58" s="3">
        <f t="shared" si="0"/>
        <v>45.519999999999527</v>
      </c>
      <c r="I58" s="3">
        <f t="shared" si="1"/>
        <v>1125.4799999999996</v>
      </c>
      <c r="J58" s="3">
        <f t="shared" si="2"/>
        <v>1.3924076364430027</v>
      </c>
      <c r="K58" s="4">
        <f t="shared" ca="1" si="3"/>
        <v>0.17639103531837466</v>
      </c>
      <c r="L58" s="3" vm="124">
        <f>VLOOKUP(A58,IF(C58="Fund 1",'Benchmark - Fund 1'!A:C,'Benchmark - Fund 2'!A:C),3,0)</f>
        <v>5198.8809381130541</v>
      </c>
      <c r="M58" s="3">
        <f t="shared" si="4"/>
        <v>1</v>
      </c>
      <c r="N58" s="3">
        <f t="shared" si="5"/>
        <v>0</v>
      </c>
      <c r="O58" s="3">
        <f t="shared" si="6"/>
        <v>45.519999999999527</v>
      </c>
      <c r="P58" s="3">
        <f t="shared" si="7"/>
        <v>1125.4799999999996</v>
      </c>
      <c r="Q58" s="4">
        <f t="shared" ca="1" si="8"/>
        <v>-7.3483496904373181E-3</v>
      </c>
    </row>
  </sheetData>
  <mergeCells count="1">
    <mergeCell ref="L1:Q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965010-7C41-444E-9B27-07110B73976D}">
  <sheetPr>
    <tabColor rgb="FF002060"/>
  </sheetPr>
  <dimension ref="A1:I21"/>
  <sheetViews>
    <sheetView zoomScale="111" zoomScaleNormal="116" workbookViewId="0">
      <selection activeCell="F5" sqref="F5"/>
    </sheetView>
  </sheetViews>
  <sheetFormatPr baseColWidth="10" defaultRowHeight="16"/>
  <cols>
    <col min="1" max="1" width="10.83203125" style="27"/>
    <col min="2" max="2" width="29.33203125" style="27" bestFit="1" customWidth="1"/>
    <col min="3" max="3" width="29" style="27" bestFit="1" customWidth="1"/>
    <col min="4" max="4" width="28.6640625" style="28" customWidth="1"/>
    <col min="5" max="5" width="27.33203125" style="28" bestFit="1" customWidth="1"/>
    <col min="6" max="16384" width="10.83203125" style="27"/>
  </cols>
  <sheetData>
    <row r="1" spans="1:9" ht="16" customHeight="1">
      <c r="A1" s="56" t="s">
        <v>32</v>
      </c>
      <c r="B1" s="56"/>
      <c r="C1" s="56"/>
      <c r="D1" s="56"/>
      <c r="E1" s="56"/>
      <c r="F1" s="56"/>
      <c r="G1" s="56"/>
      <c r="H1" s="56"/>
      <c r="I1" s="56"/>
    </row>
    <row r="2" spans="1:9" ht="16" customHeight="1">
      <c r="A2" s="56"/>
      <c r="B2" s="56"/>
      <c r="C2" s="56"/>
      <c r="D2" s="56"/>
      <c r="E2" s="56"/>
      <c r="F2" s="56"/>
      <c r="G2" s="56"/>
      <c r="H2" s="56"/>
      <c r="I2" s="56"/>
    </row>
    <row r="3" spans="1:9" ht="16" customHeight="1">
      <c r="A3" s="58" t="s">
        <v>33</v>
      </c>
      <c r="B3" s="58"/>
      <c r="C3" s="58"/>
      <c r="D3" s="58"/>
      <c r="E3" s="56"/>
      <c r="F3" s="56"/>
      <c r="G3" s="56"/>
      <c r="H3" s="56"/>
      <c r="I3" s="56"/>
    </row>
    <row r="4" spans="1:9" ht="25" customHeight="1">
      <c r="A4" s="58"/>
      <c r="B4" s="58"/>
      <c r="C4" s="58"/>
      <c r="D4" s="58"/>
      <c r="E4" s="56"/>
      <c r="F4" s="56"/>
      <c r="G4" s="56"/>
      <c r="H4" s="56"/>
      <c r="I4" s="56"/>
    </row>
    <row r="5" spans="1:9">
      <c r="D5" s="27"/>
      <c r="E5" s="27"/>
    </row>
    <row r="6" spans="1:9">
      <c r="D6" s="27"/>
      <c r="E6" s="27"/>
    </row>
    <row r="8" spans="1:9" ht="23">
      <c r="B8" s="50"/>
      <c r="C8" s="51"/>
      <c r="D8" s="52" t="s">
        <v>21</v>
      </c>
      <c r="E8" s="53" t="s">
        <v>23</v>
      </c>
    </row>
    <row r="9" spans="1:9">
      <c r="B9" s="40" t="s">
        <v>14</v>
      </c>
      <c r="D9" s="32">
        <f ca="1">SUMIFS('TOTAL ALPHA'!$K:$K,'TOTAL ALPHA'!$C:$C,D$8)</f>
        <v>0.17639103531837466</v>
      </c>
      <c r="E9" s="41">
        <f ca="1">SUMIFS('TOTAL ALPHA'!$K:$K,'TOTAL ALPHA'!$C:$C,E$8)</f>
        <v>0.21367269158363342</v>
      </c>
    </row>
    <row r="10" spans="1:9">
      <c r="B10" s="40" t="s">
        <v>19</v>
      </c>
      <c r="D10" s="33">
        <f>SUMIFS('TOTAL ALPHA'!$J:$J,'TOTAL ALPHA'!$A:$A,MAX('TOTAL ALPHA'!$A:$A),'TOTAL ALPHA'!$C:$C,D$8)</f>
        <v>1.3924076364430027</v>
      </c>
      <c r="E10" s="54">
        <f>SUMIFS('TOTAL ALPHA'!$J:$J,'TOTAL ALPHA'!$A:$A,MAX('TOTAL ALPHA'!$A:$A),'TOTAL ALPHA'!$C:$C,E$8)</f>
        <v>1.4633060232547987</v>
      </c>
    </row>
    <row r="11" spans="1:9">
      <c r="B11" s="40"/>
      <c r="D11" s="33"/>
      <c r="E11" s="54"/>
    </row>
    <row r="12" spans="1:9">
      <c r="B12" s="36" t="s">
        <v>44</v>
      </c>
      <c r="C12" s="37"/>
      <c r="D12" s="38"/>
      <c r="E12" s="39"/>
    </row>
    <row r="13" spans="1:9">
      <c r="B13" s="40"/>
      <c r="C13" s="27" t="s">
        <v>27</v>
      </c>
      <c r="D13" s="32">
        <f ca="1">D9-D14</f>
        <v>0.11629217565059664</v>
      </c>
      <c r="E13" s="41">
        <f ca="1">E9-E14</f>
        <v>0.10643436908721923</v>
      </c>
    </row>
    <row r="14" spans="1:9">
      <c r="B14" s="42"/>
      <c r="C14" s="43" t="s">
        <v>42</v>
      </c>
      <c r="D14" s="44">
        <f ca="1">SUMIFS('TOTAL ALPHA'!$W:$W,'TOTAL ALPHA'!$C:$C,D$8)</f>
        <v>6.0098859667778018E-2</v>
      </c>
      <c r="E14" s="45">
        <f ca="1">SUMIFS('TOTAL ALPHA'!$W:$W,'TOTAL ALPHA'!$C:$C,E$8)</f>
        <v>0.10723832249641418</v>
      </c>
    </row>
    <row r="15" spans="1:9">
      <c r="B15" s="40"/>
      <c r="D15" s="32"/>
      <c r="E15" s="41"/>
    </row>
    <row r="16" spans="1:9">
      <c r="B16" s="36" t="s">
        <v>43</v>
      </c>
      <c r="C16" s="37"/>
      <c r="D16" s="46"/>
      <c r="E16" s="47"/>
    </row>
    <row r="17" spans="2:5">
      <c r="B17" s="40"/>
      <c r="C17" s="27" t="s">
        <v>27</v>
      </c>
      <c r="D17" s="32">
        <f ca="1">D9-D18</f>
        <v>0.18250344097614291</v>
      </c>
      <c r="E17" s="41">
        <f ca="1">E9-E18</f>
        <v>0.16552529633045193</v>
      </c>
    </row>
    <row r="18" spans="2:5">
      <c r="B18" s="40"/>
      <c r="C18" s="27" t="s">
        <v>42</v>
      </c>
      <c r="D18" s="32">
        <f ca="1">SUMIFS('TOTAL ALPHA'!$Q:$Q,'TOTAL ALPHA'!$C:$C,D$8)</f>
        <v>-6.11240565776825E-3</v>
      </c>
      <c r="E18" s="41">
        <f ca="1">SUMIFS('TOTAL ALPHA'!$Q:$Q,'TOTAL ALPHA'!$C:$C,E$8)</f>
        <v>4.8147395253181471E-2</v>
      </c>
    </row>
    <row r="19" spans="2:5">
      <c r="B19" s="40"/>
      <c r="C19" s="35" t="s">
        <v>46</v>
      </c>
      <c r="D19" s="34">
        <f ca="1">D18-D20</f>
        <v>1.2359440326690681E-3</v>
      </c>
      <c r="E19" s="48">
        <f ca="1">E18-E20</f>
        <v>1.2025123834610005E-2</v>
      </c>
    </row>
    <row r="20" spans="2:5">
      <c r="B20" s="42"/>
      <c r="C20" s="49" t="s">
        <v>45</v>
      </c>
      <c r="D20" s="44">
        <f ca="1">SUMIFS('ALPHA - SELECTION'!$Q:$Q,'ALPHA - SELECTION'!$C:$C,D$8)</f>
        <v>-7.3483496904373181E-3</v>
      </c>
      <c r="E20" s="45">
        <f ca="1">SUMIFS('ALPHA - SELECTION'!$Q:$Q,'ALPHA - SELECTION'!$C:$C,E$8)</f>
        <v>3.6122271418571467E-2</v>
      </c>
    </row>
    <row r="21" spans="2:5">
      <c r="D21" s="32"/>
      <c r="E21" s="32"/>
    </row>
  </sheetData>
  <mergeCells count="3">
    <mergeCell ref="A1:D2"/>
    <mergeCell ref="A3:D4"/>
    <mergeCell ref="E1:I4"/>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1. OVERVIEW</vt:lpstr>
      <vt:lpstr>USER INPUT</vt:lpstr>
      <vt:lpstr>Index1</vt:lpstr>
      <vt:lpstr>Index2</vt:lpstr>
      <vt:lpstr>Benchmark - Fund 1</vt:lpstr>
      <vt:lpstr>Benchmark - Fund 2</vt:lpstr>
      <vt:lpstr>TOTAL ALPHA</vt:lpstr>
      <vt:lpstr>ALPHA - SELECTION</vt:lpstr>
      <vt:lpstr>RESULTS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Gupta, Abhishek</dc:creator>
  <cp:lastModifiedBy>BLANC-BRUDE Frédéric</cp:lastModifiedBy>
  <dcterms:created xsi:type="dcterms:W3CDTF">2024-03-21T16:49:21Z</dcterms:created>
  <dcterms:modified xsi:type="dcterms:W3CDTF">2024-09-24T02:01:39Z</dcterms:modified>
</cp:coreProperties>
</file>